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ml.chartshape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2527"/>
  <workbookPr defaultThemeVersion="124226"/>
  <mc:AlternateContent xmlns:mc="http://schemas.openxmlformats.org/markup-compatibility/2006">
    <mc:Choice Requires="x15">
      <x15ac:absPath xmlns:x15ac="http://schemas.microsoft.com/office/spreadsheetml/2010/11/ac" url="Y:\mbp15_prog\server\test_django\npl_eval\xls\"/>
    </mc:Choice>
  </mc:AlternateContent>
  <xr:revisionPtr revIDLastSave="0" documentId="13_ncr:1_{6101FABB-51D7-42D8-8C40-94D516977141}" xr6:coauthVersionLast="45" xr6:coauthVersionMax="45" xr10:uidLastSave="{00000000-0000-0000-0000-000000000000}"/>
  <bookViews>
    <workbookView xWindow="-96" yWindow="-96" windowWidth="20352" windowHeight="12192" activeTab="3" xr2:uid="{00000000-000D-0000-FFFF-FFFF00000000}"/>
  </bookViews>
  <sheets>
    <sheet name="储能成本（度电）" sheetId="1" r:id="rId1"/>
    <sheet name="制氢度电成本" sheetId="2" r:id="rId2"/>
    <sheet name="制氢系统造价" sheetId="3" r:id="rId3"/>
    <sheet name="蓄氢系统及氢主干网造价" sheetId="4" r:id="rId4"/>
    <sheet name="制氢储氢案例" sheetId="6" r:id="rId5"/>
    <sheet name="氢（氨）电站" sheetId="5" r:id="rId6"/>
  </sheets>
  <externalReferences>
    <externalReference r:id="rId7"/>
  </externalReferences>
  <calcPr calcId="18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P63" i="4" l="1"/>
  <c r="P61" i="4"/>
  <c r="P62" i="4"/>
  <c r="B29" i="3"/>
  <c r="B8" i="3" l="1"/>
  <c r="O26" i="4" s="1"/>
  <c r="B4" i="3"/>
  <c r="D5" i="1" l="1"/>
  <c r="G5" i="1"/>
  <c r="I6" i="2" l="1"/>
  <c r="J6" i="2"/>
  <c r="I7" i="2"/>
  <c r="J7" i="2"/>
  <c r="J8" i="2" s="1"/>
  <c r="I8" i="2"/>
  <c r="I9" i="2" s="1"/>
  <c r="I10" i="2" s="1"/>
  <c r="I11" i="2" s="1"/>
  <c r="I12" i="2" s="1"/>
  <c r="I13" i="2" s="1"/>
  <c r="I14" i="2" s="1"/>
  <c r="I17" i="2"/>
  <c r="Q17" i="2" s="1"/>
  <c r="J17" i="2"/>
  <c r="J18" i="2" s="1"/>
  <c r="J19" i="2" s="1"/>
  <c r="J20" i="2" s="1"/>
  <c r="J21" i="2" s="1"/>
  <c r="J22" i="2" s="1"/>
  <c r="J23" i="2" s="1"/>
  <c r="J24" i="2" s="1"/>
  <c r="J25" i="2" s="1"/>
  <c r="J26" i="2" s="1"/>
  <c r="J27" i="2" s="1"/>
  <c r="J28" i="2" s="1"/>
  <c r="J29" i="2" s="1"/>
  <c r="J30" i="2" s="1"/>
  <c r="J31" i="2" s="1"/>
  <c r="J32" i="2" s="1"/>
  <c r="J33" i="2" s="1"/>
  <c r="J34" i="2" s="1"/>
  <c r="J35" i="2" s="1"/>
  <c r="J36" i="2" s="1"/>
  <c r="J37" i="2" s="1"/>
  <c r="J38" i="2" s="1"/>
  <c r="J39" i="2" s="1"/>
  <c r="J40" i="2" s="1"/>
  <c r="J41" i="2" s="1"/>
  <c r="J42" i="2" s="1"/>
  <c r="J43" i="2" s="1"/>
  <c r="J44" i="2" s="1"/>
  <c r="J45" i="2" s="1"/>
  <c r="J46" i="2" s="1"/>
  <c r="Q8" i="2"/>
  <c r="AC46" i="2"/>
  <c r="AC36" i="2"/>
  <c r="AC31" i="2"/>
  <c r="AC26" i="2"/>
  <c r="AC21" i="2"/>
  <c r="AE16" i="2"/>
  <c r="AE17" i="2" s="1"/>
  <c r="AE18" i="2" s="1"/>
  <c r="AE19" i="2" s="1"/>
  <c r="AE20" i="2" s="1"/>
  <c r="AE21" i="2" s="1"/>
  <c r="AE22" i="2" s="1"/>
  <c r="AE23" i="2" s="1"/>
  <c r="AE24" i="2" s="1"/>
  <c r="AE25" i="2" s="1"/>
  <c r="AE26" i="2" s="1"/>
  <c r="AE27" i="2" s="1"/>
  <c r="AE28" i="2" s="1"/>
  <c r="AE29" i="2" s="1"/>
  <c r="AE30" i="2" s="1"/>
  <c r="AE31" i="2" s="1"/>
  <c r="AE32" i="2" s="1"/>
  <c r="AE33" i="2" s="1"/>
  <c r="AE34" i="2" s="1"/>
  <c r="AE35" i="2" s="1"/>
  <c r="AE36" i="2" s="1"/>
  <c r="AE37" i="2" s="1"/>
  <c r="AE38" i="2" s="1"/>
  <c r="AE39" i="2" s="1"/>
  <c r="AE40" i="2" s="1"/>
  <c r="AE41" i="2" s="1"/>
  <c r="AE42" i="2" s="1"/>
  <c r="AE43" i="2" s="1"/>
  <c r="AE44" i="2" s="1"/>
  <c r="AE45" i="2" s="1"/>
  <c r="AE46" i="2" s="1"/>
  <c r="AD16" i="2"/>
  <c r="AD17" i="2" s="1"/>
  <c r="AD18" i="2" s="1"/>
  <c r="AD19" i="2" s="1"/>
  <c r="AD20" i="2" s="1"/>
  <c r="AD21" i="2" s="1"/>
  <c r="AD22" i="2" s="1"/>
  <c r="AD23" i="2" s="1"/>
  <c r="AD24" i="2" s="1"/>
  <c r="AD25" i="2" s="1"/>
  <c r="AD26" i="2" s="1"/>
  <c r="AD27" i="2" s="1"/>
  <c r="AD28" i="2" s="1"/>
  <c r="AD29" i="2" s="1"/>
  <c r="AD30" i="2" s="1"/>
  <c r="AD31" i="2" s="1"/>
  <c r="AD32" i="2" s="1"/>
  <c r="AD33" i="2" s="1"/>
  <c r="AD34" i="2" s="1"/>
  <c r="AD35" i="2" s="1"/>
  <c r="AD36" i="2" s="1"/>
  <c r="AD37" i="2" s="1"/>
  <c r="AD38" i="2" s="1"/>
  <c r="AD39" i="2" s="1"/>
  <c r="AD40" i="2" s="1"/>
  <c r="AD41" i="2" s="1"/>
  <c r="AD42" i="2" s="1"/>
  <c r="AD43" i="2" s="1"/>
  <c r="AD44" i="2" s="1"/>
  <c r="AD45" i="2" s="1"/>
  <c r="AD46" i="2" s="1"/>
  <c r="AC16" i="2"/>
  <c r="AB16" i="2"/>
  <c r="W16" i="2"/>
  <c r="W6" i="2" s="1"/>
  <c r="W7" i="2" s="1"/>
  <c r="W8" i="2" s="1"/>
  <c r="W9" i="2" s="1"/>
  <c r="W10" i="2" s="1"/>
  <c r="W11" i="2" s="1"/>
  <c r="W12" i="2" s="1"/>
  <c r="W13" i="2" s="1"/>
  <c r="W14" i="2" s="1"/>
  <c r="W15" i="2" s="1"/>
  <c r="V16" i="2"/>
  <c r="V6" i="2" s="1"/>
  <c r="R16" i="2"/>
  <c r="Q16" i="2"/>
  <c r="Q15" i="2"/>
  <c r="AC11" i="2"/>
  <c r="V7" i="2"/>
  <c r="V8" i="2" s="1"/>
  <c r="AE6" i="2"/>
  <c r="AE7" i="2" s="1"/>
  <c r="AE8" i="2" s="1"/>
  <c r="AE9" i="2" s="1"/>
  <c r="AE10" i="2" s="1"/>
  <c r="AE11" i="2" s="1"/>
  <c r="AE12" i="2" s="1"/>
  <c r="AE13" i="2" s="1"/>
  <c r="AE14" i="2" s="1"/>
  <c r="AE15" i="2" s="1"/>
  <c r="AD6" i="2"/>
  <c r="AD7" i="2" s="1"/>
  <c r="AD8" i="2" s="1"/>
  <c r="AD9" i="2" s="1"/>
  <c r="AD10" i="2" s="1"/>
  <c r="AD11" i="2" s="1"/>
  <c r="AD12" i="2" s="1"/>
  <c r="AD13" i="2" s="1"/>
  <c r="AD14" i="2" s="1"/>
  <c r="AD15" i="2" s="1"/>
  <c r="AC6" i="2"/>
  <c r="AB6" i="2"/>
  <c r="AA6" i="2" s="1"/>
  <c r="P6" i="2" s="1"/>
  <c r="R6" i="2"/>
  <c r="Q6" i="2"/>
  <c r="AC5" i="2"/>
  <c r="AA5" i="2"/>
  <c r="P5" i="2" s="1"/>
  <c r="U5" i="2"/>
  <c r="H5" i="2" s="1"/>
  <c r="R5" i="2"/>
  <c r="Q5" i="2"/>
  <c r="O5" i="2" l="1"/>
  <c r="M5" i="2" s="1"/>
  <c r="N5" i="2"/>
  <c r="R8" i="2"/>
  <c r="J9" i="2"/>
  <c r="J10" i="2" s="1"/>
  <c r="J11" i="2" s="1"/>
  <c r="J12" i="2" s="1"/>
  <c r="J13" i="2" s="1"/>
  <c r="J14" i="2" s="1"/>
  <c r="J15" i="2" s="1"/>
  <c r="I18" i="2"/>
  <c r="I19" i="2" s="1"/>
  <c r="I20" i="2" s="1"/>
  <c r="I21" i="2" s="1"/>
  <c r="I22" i="2" s="1"/>
  <c r="I23" i="2" s="1"/>
  <c r="I24" i="2" s="1"/>
  <c r="I25" i="2" s="1"/>
  <c r="I26" i="2" s="1"/>
  <c r="I27" i="2" s="1"/>
  <c r="I28" i="2" s="1"/>
  <c r="I29" i="2" s="1"/>
  <c r="I30" i="2" s="1"/>
  <c r="I31" i="2" s="1"/>
  <c r="I32" i="2" s="1"/>
  <c r="I33" i="2" s="1"/>
  <c r="I34" i="2" s="1"/>
  <c r="I35" i="2" s="1"/>
  <c r="I36" i="2" s="1"/>
  <c r="I37" i="2" s="1"/>
  <c r="I38" i="2" s="1"/>
  <c r="I39" i="2" s="1"/>
  <c r="I40" i="2" s="1"/>
  <c r="I41" i="2" s="1"/>
  <c r="I42" i="2" s="1"/>
  <c r="I43" i="2" s="1"/>
  <c r="I44" i="2" s="1"/>
  <c r="I45" i="2" s="1"/>
  <c r="I46" i="2" s="1"/>
  <c r="F5" i="2"/>
  <c r="C5" i="2" s="1"/>
  <c r="G5" i="2"/>
  <c r="E5" i="2" s="1"/>
  <c r="B5" i="2" s="1"/>
  <c r="R19" i="2"/>
  <c r="AB7" i="2"/>
  <c r="AB8" i="2" s="1"/>
  <c r="AB9" i="2" s="1"/>
  <c r="R17" i="2"/>
  <c r="U6" i="2"/>
  <c r="H6" i="2" s="1"/>
  <c r="AA16" i="2"/>
  <c r="P16" i="2" s="1"/>
  <c r="N16" i="2" s="1"/>
  <c r="U7" i="2"/>
  <c r="H7" i="2" s="1"/>
  <c r="U16" i="2"/>
  <c r="H16" i="2" s="1"/>
  <c r="AB17" i="2"/>
  <c r="AB18" i="2" s="1"/>
  <c r="AB19" i="2" s="1"/>
  <c r="AB20" i="2" s="1"/>
  <c r="W17" i="2"/>
  <c r="W18" i="2" s="1"/>
  <c r="W19" i="2" s="1"/>
  <c r="W20" i="2" s="1"/>
  <c r="W21" i="2" s="1"/>
  <c r="W22" i="2" s="1"/>
  <c r="W23" i="2" s="1"/>
  <c r="W24" i="2" s="1"/>
  <c r="W25" i="2" s="1"/>
  <c r="W26" i="2" s="1"/>
  <c r="W27" i="2" s="1"/>
  <c r="W28" i="2" s="1"/>
  <c r="W29" i="2" s="1"/>
  <c r="W30" i="2" s="1"/>
  <c r="W31" i="2" s="1"/>
  <c r="W32" i="2" s="1"/>
  <c r="W33" i="2" s="1"/>
  <c r="W34" i="2" s="1"/>
  <c r="W35" i="2" s="1"/>
  <c r="W36" i="2" s="1"/>
  <c r="W37" i="2" s="1"/>
  <c r="W38" i="2" s="1"/>
  <c r="W39" i="2" s="1"/>
  <c r="W40" i="2" s="1"/>
  <c r="W41" i="2" s="1"/>
  <c r="W42" i="2" s="1"/>
  <c r="W43" i="2" s="1"/>
  <c r="W44" i="2" s="1"/>
  <c r="W45" i="2" s="1"/>
  <c r="W46" i="2" s="1"/>
  <c r="V17" i="2"/>
  <c r="V18" i="2" s="1"/>
  <c r="U8" i="2"/>
  <c r="H8" i="2" s="1"/>
  <c r="AC22" i="2"/>
  <c r="AC32" i="2"/>
  <c r="AC37" i="2"/>
  <c r="AC17" i="2"/>
  <c r="AC27" i="2"/>
  <c r="AC12" i="2"/>
  <c r="AC7" i="2"/>
  <c r="AA7" i="2" s="1"/>
  <c r="P7" i="2" s="1"/>
  <c r="Q7" i="2"/>
  <c r="R18" i="2"/>
  <c r="R7" i="2"/>
  <c r="V9" i="2"/>
  <c r="U17" i="2"/>
  <c r="H17" i="2" s="1"/>
  <c r="O6" i="2"/>
  <c r="M6" i="2" s="1"/>
  <c r="N6" i="2"/>
  <c r="AA17" i="2"/>
  <c r="P17" i="2" s="1"/>
  <c r="Q19" i="2" l="1"/>
  <c r="Q18" i="2"/>
  <c r="O16" i="2"/>
  <c r="M16" i="2" s="1"/>
  <c r="F7" i="2"/>
  <c r="G7" i="2"/>
  <c r="E7" i="2" s="1"/>
  <c r="F6" i="2"/>
  <c r="C6" i="2" s="1"/>
  <c r="G6" i="2"/>
  <c r="E6" i="2" s="1"/>
  <c r="B6" i="2" s="1"/>
  <c r="G17" i="2"/>
  <c r="E17" i="2" s="1"/>
  <c r="F17" i="2"/>
  <c r="F8" i="2"/>
  <c r="G8" i="2"/>
  <c r="E8" i="2" s="1"/>
  <c r="F16" i="2"/>
  <c r="G16" i="2"/>
  <c r="E16" i="2" s="1"/>
  <c r="C16" i="2"/>
  <c r="U18" i="2"/>
  <c r="H18" i="2" s="1"/>
  <c r="V19" i="2"/>
  <c r="O17" i="2"/>
  <c r="M17" i="2" s="1"/>
  <c r="N17" i="2"/>
  <c r="AC13" i="2"/>
  <c r="R20" i="2"/>
  <c r="Q9" i="2"/>
  <c r="AC28" i="2"/>
  <c r="AC18" i="2"/>
  <c r="AA18" i="2" s="1"/>
  <c r="P18" i="2" s="1"/>
  <c r="AB21" i="2"/>
  <c r="R9" i="2"/>
  <c r="Q20" i="2"/>
  <c r="V10" i="2"/>
  <c r="U9" i="2"/>
  <c r="H9" i="2" s="1"/>
  <c r="AB10" i="2"/>
  <c r="N7" i="2"/>
  <c r="O7" i="2"/>
  <c r="M7" i="2" s="1"/>
  <c r="AC33" i="2"/>
  <c r="AC23" i="2"/>
  <c r="AC8" i="2"/>
  <c r="AA8" i="2" s="1"/>
  <c r="P8" i="2" s="1"/>
  <c r="AC38" i="2"/>
  <c r="B16" i="2" l="1"/>
  <c r="F9" i="2"/>
  <c r="G9" i="2"/>
  <c r="E9" i="2" s="1"/>
  <c r="F18" i="2"/>
  <c r="G18" i="2"/>
  <c r="E18" i="2" s="1"/>
  <c r="C17" i="2"/>
  <c r="B7" i="2"/>
  <c r="B17" i="2"/>
  <c r="C7" i="2"/>
  <c r="U19" i="2"/>
  <c r="H19" i="2" s="1"/>
  <c r="V20" i="2"/>
  <c r="R10" i="2"/>
  <c r="AC29" i="2"/>
  <c r="AC30" i="2"/>
  <c r="N8" i="2"/>
  <c r="C8" i="2" s="1"/>
  <c r="O8" i="2"/>
  <c r="M8" i="2" s="1"/>
  <c r="B8" i="2" s="1"/>
  <c r="O18" i="2"/>
  <c r="M18" i="2" s="1"/>
  <c r="N18" i="2"/>
  <c r="Q10" i="2"/>
  <c r="R21" i="2"/>
  <c r="AC10" i="2"/>
  <c r="AC9" i="2"/>
  <c r="AA9" i="2" s="1"/>
  <c r="P9" i="2" s="1"/>
  <c r="AC35" i="2"/>
  <c r="AC34" i="2"/>
  <c r="U10" i="2"/>
  <c r="H10" i="2" s="1"/>
  <c r="V11" i="2"/>
  <c r="AC20" i="2"/>
  <c r="AA20" i="2" s="1"/>
  <c r="P20" i="2" s="1"/>
  <c r="AC19" i="2"/>
  <c r="AA19" i="2" s="1"/>
  <c r="P19" i="2" s="1"/>
  <c r="AA10" i="2"/>
  <c r="P10" i="2" s="1"/>
  <c r="AB11" i="2"/>
  <c r="Q21" i="2"/>
  <c r="AB22" i="2"/>
  <c r="AA21" i="2"/>
  <c r="P21" i="2" s="1"/>
  <c r="AC14" i="2"/>
  <c r="AC15" i="2"/>
  <c r="AC39" i="2"/>
  <c r="AC25" i="2"/>
  <c r="AC24" i="2"/>
  <c r="G19" i="2" l="1"/>
  <c r="E19" i="2" s="1"/>
  <c r="F19" i="2"/>
  <c r="G10" i="2"/>
  <c r="E10" i="2" s="1"/>
  <c r="F10" i="2"/>
  <c r="B18" i="2"/>
  <c r="C18" i="2"/>
  <c r="U20" i="2"/>
  <c r="H20" i="2" s="1"/>
  <c r="V21" i="2"/>
  <c r="AB23" i="2"/>
  <c r="AA22" i="2"/>
  <c r="P22" i="2" s="1"/>
  <c r="AB12" i="2"/>
  <c r="AA11" i="2"/>
  <c r="P11" i="2" s="1"/>
  <c r="N21" i="2"/>
  <c r="O21" i="2"/>
  <c r="M21" i="2" s="1"/>
  <c r="V12" i="2"/>
  <c r="U11" i="2"/>
  <c r="H11" i="2" s="1"/>
  <c r="N10" i="2"/>
  <c r="O10" i="2"/>
  <c r="M10" i="2" s="1"/>
  <c r="B10" i="2" s="1"/>
  <c r="R22" i="2"/>
  <c r="AC40" i="2"/>
  <c r="Q22" i="2"/>
  <c r="O19" i="2"/>
  <c r="M19" i="2" s="1"/>
  <c r="N19" i="2"/>
  <c r="O9" i="2"/>
  <c r="M9" i="2" s="1"/>
  <c r="B9" i="2" s="1"/>
  <c r="N9" i="2"/>
  <c r="C9" i="2" s="1"/>
  <c r="R11" i="2"/>
  <c r="O20" i="2"/>
  <c r="M20" i="2" s="1"/>
  <c r="N20" i="2"/>
  <c r="Q11" i="2"/>
  <c r="G11" i="2" l="1"/>
  <c r="E11" i="2" s="1"/>
  <c r="F11" i="2"/>
  <c r="F20" i="2"/>
  <c r="G20" i="2"/>
  <c r="E20" i="2" s="1"/>
  <c r="B19" i="2"/>
  <c r="C19" i="2"/>
  <c r="C20" i="2"/>
  <c r="B20" i="2"/>
  <c r="C10" i="2"/>
  <c r="V22" i="2"/>
  <c r="U21" i="2"/>
  <c r="H21" i="2" s="1"/>
  <c r="R23" i="2"/>
  <c r="Q23" i="2"/>
  <c r="AC41" i="2"/>
  <c r="U12" i="2"/>
  <c r="H12" i="2" s="1"/>
  <c r="V13" i="2"/>
  <c r="R12" i="2"/>
  <c r="O22" i="2"/>
  <c r="M22" i="2" s="1"/>
  <c r="N22" i="2"/>
  <c r="Q12" i="2"/>
  <c r="N11" i="2"/>
  <c r="O11" i="2"/>
  <c r="M11" i="2" s="1"/>
  <c r="AA12" i="2"/>
  <c r="P12" i="2" s="1"/>
  <c r="AB13" i="2"/>
  <c r="AA23" i="2"/>
  <c r="P23" i="2" s="1"/>
  <c r="AB24" i="2"/>
  <c r="F21" i="2" l="1"/>
  <c r="C21" i="2" s="1"/>
  <c r="G21" i="2"/>
  <c r="E21" i="2" s="1"/>
  <c r="B21" i="2" s="1"/>
  <c r="F12" i="2"/>
  <c r="G12" i="2"/>
  <c r="E12" i="2" s="1"/>
  <c r="C11" i="2"/>
  <c r="B11" i="2"/>
  <c r="U22" i="2"/>
  <c r="H22" i="2" s="1"/>
  <c r="V23" i="2"/>
  <c r="N12" i="2"/>
  <c r="O12" i="2"/>
  <c r="M12" i="2" s="1"/>
  <c r="Q13" i="2"/>
  <c r="Q14" i="2"/>
  <c r="V14" i="2"/>
  <c r="U13" i="2"/>
  <c r="H13" i="2" s="1"/>
  <c r="AC42" i="2"/>
  <c r="Q24" i="2"/>
  <c r="AB14" i="2"/>
  <c r="AA13" i="2"/>
  <c r="P13" i="2" s="1"/>
  <c r="R13" i="2"/>
  <c r="AB25" i="2"/>
  <c r="AA24" i="2"/>
  <c r="P24" i="2" s="1"/>
  <c r="R24" i="2"/>
  <c r="O23" i="2"/>
  <c r="M23" i="2" s="1"/>
  <c r="N23" i="2"/>
  <c r="F13" i="2" l="1"/>
  <c r="G13" i="2"/>
  <c r="E13" i="2" s="1"/>
  <c r="F22" i="2"/>
  <c r="C22" i="2" s="1"/>
  <c r="G22" i="2"/>
  <c r="E22" i="2" s="1"/>
  <c r="B12" i="2"/>
  <c r="B22" i="2"/>
  <c r="C12" i="2"/>
  <c r="U23" i="2"/>
  <c r="H23" i="2" s="1"/>
  <c r="V24" i="2"/>
  <c r="Q25" i="2"/>
  <c r="AC43" i="2"/>
  <c r="AA25" i="2"/>
  <c r="P25" i="2" s="1"/>
  <c r="AB26" i="2"/>
  <c r="U14" i="2"/>
  <c r="H14" i="2" s="1"/>
  <c r="V15" i="2"/>
  <c r="U15" i="2" s="1"/>
  <c r="H15" i="2" s="1"/>
  <c r="R25" i="2"/>
  <c r="R15" i="2"/>
  <c r="R14" i="2"/>
  <c r="N13" i="2"/>
  <c r="O13" i="2"/>
  <c r="M13" i="2" s="1"/>
  <c r="N24" i="2"/>
  <c r="O24" i="2"/>
  <c r="M24" i="2" s="1"/>
  <c r="AA14" i="2"/>
  <c r="P14" i="2" s="1"/>
  <c r="AB15" i="2"/>
  <c r="AA15" i="2" s="1"/>
  <c r="P15" i="2" s="1"/>
  <c r="B13" i="2" l="1"/>
  <c r="G15" i="2"/>
  <c r="E15" i="2" s="1"/>
  <c r="F15" i="2"/>
  <c r="F14" i="2"/>
  <c r="G14" i="2"/>
  <c r="E14" i="2" s="1"/>
  <c r="G23" i="2"/>
  <c r="E23" i="2" s="1"/>
  <c r="B23" i="2" s="1"/>
  <c r="F23" i="2"/>
  <c r="C23" i="2"/>
  <c r="C13" i="2"/>
  <c r="V25" i="2"/>
  <c r="U24" i="2"/>
  <c r="H24" i="2" s="1"/>
  <c r="O14" i="2"/>
  <c r="M14" i="2" s="1"/>
  <c r="N14" i="2"/>
  <c r="R26" i="2"/>
  <c r="AB27" i="2"/>
  <c r="AA26" i="2"/>
  <c r="P26" i="2" s="1"/>
  <c r="O25" i="2"/>
  <c r="M25" i="2" s="1"/>
  <c r="N25" i="2"/>
  <c r="AC45" i="2"/>
  <c r="AC44" i="2"/>
  <c r="O15" i="2"/>
  <c r="M15" i="2" s="1"/>
  <c r="N15" i="2"/>
  <c r="Q26" i="2"/>
  <c r="G24" i="2" l="1"/>
  <c r="E24" i="2" s="1"/>
  <c r="B24" i="2" s="1"/>
  <c r="F24" i="2"/>
  <c r="C24" i="2" s="1"/>
  <c r="B15" i="2"/>
  <c r="C15" i="2"/>
  <c r="B14" i="2"/>
  <c r="C14" i="2"/>
  <c r="U25" i="2"/>
  <c r="H25" i="2" s="1"/>
  <c r="V26" i="2"/>
  <c r="Q27" i="2"/>
  <c r="N26" i="2"/>
  <c r="O26" i="2"/>
  <c r="M26" i="2" s="1"/>
  <c r="AA27" i="2"/>
  <c r="P27" i="2" s="1"/>
  <c r="AB28" i="2"/>
  <c r="R27" i="2"/>
  <c r="G25" i="2" l="1"/>
  <c r="E25" i="2" s="1"/>
  <c r="F25" i="2"/>
  <c r="C25" i="2"/>
  <c r="B25" i="2"/>
  <c r="V27" i="2"/>
  <c r="U26" i="2"/>
  <c r="H26" i="2" s="1"/>
  <c r="R28" i="2"/>
  <c r="AB29" i="2"/>
  <c r="AA28" i="2"/>
  <c r="P28" i="2" s="1"/>
  <c r="O27" i="2"/>
  <c r="M27" i="2" s="1"/>
  <c r="N27" i="2"/>
  <c r="Q28" i="2"/>
  <c r="F26" i="2" l="1"/>
  <c r="G26" i="2"/>
  <c r="E26" i="2" s="1"/>
  <c r="C26" i="2"/>
  <c r="B26" i="2"/>
  <c r="U27" i="2"/>
  <c r="H27" i="2" s="1"/>
  <c r="V28" i="2"/>
  <c r="Q29" i="2"/>
  <c r="AA29" i="2"/>
  <c r="P29" i="2" s="1"/>
  <c r="AB30" i="2"/>
  <c r="N28" i="2"/>
  <c r="O28" i="2"/>
  <c r="M28" i="2" s="1"/>
  <c r="R29" i="2"/>
  <c r="F27" i="2" l="1"/>
  <c r="G27" i="2"/>
  <c r="E27" i="2" s="1"/>
  <c r="B27" i="2"/>
  <c r="C27" i="2"/>
  <c r="V29" i="2"/>
  <c r="U28" i="2"/>
  <c r="H28" i="2" s="1"/>
  <c r="AB31" i="2"/>
  <c r="AA30" i="2"/>
  <c r="P30" i="2" s="1"/>
  <c r="O29" i="2"/>
  <c r="M29" i="2" s="1"/>
  <c r="N29" i="2"/>
  <c r="Q30" i="2"/>
  <c r="R30" i="2"/>
  <c r="F28" i="2" l="1"/>
  <c r="G28" i="2"/>
  <c r="E28" i="2" s="1"/>
  <c r="B28" i="2"/>
  <c r="C28" i="2"/>
  <c r="U29" i="2"/>
  <c r="H29" i="2" s="1"/>
  <c r="V30" i="2"/>
  <c r="R31" i="2"/>
  <c r="Q31" i="2"/>
  <c r="O30" i="2"/>
  <c r="M30" i="2" s="1"/>
  <c r="N30" i="2"/>
  <c r="AA31" i="2"/>
  <c r="P31" i="2" s="1"/>
  <c r="AB32" i="2"/>
  <c r="F29" i="2" l="1"/>
  <c r="G29" i="2"/>
  <c r="E29" i="2" s="1"/>
  <c r="C29" i="2"/>
  <c r="B29" i="2"/>
  <c r="U30" i="2"/>
  <c r="H30" i="2" s="1"/>
  <c r="V31" i="2"/>
  <c r="AB33" i="2"/>
  <c r="AA32" i="2"/>
  <c r="P32" i="2" s="1"/>
  <c r="N31" i="2"/>
  <c r="O31" i="2"/>
  <c r="M31" i="2" s="1"/>
  <c r="Q32" i="2"/>
  <c r="R32" i="2"/>
  <c r="F30" i="2" l="1"/>
  <c r="G30" i="2"/>
  <c r="E30" i="2" s="1"/>
  <c r="B30" i="2" s="1"/>
  <c r="C30" i="2"/>
  <c r="U31" i="2"/>
  <c r="H31" i="2" s="1"/>
  <c r="V32" i="2"/>
  <c r="R33" i="2"/>
  <c r="Q33" i="2"/>
  <c r="O32" i="2"/>
  <c r="M32" i="2" s="1"/>
  <c r="N32" i="2"/>
  <c r="AA33" i="2"/>
  <c r="P33" i="2" s="1"/>
  <c r="AB34" i="2"/>
  <c r="G31" i="2" l="1"/>
  <c r="E31" i="2" s="1"/>
  <c r="F31" i="2"/>
  <c r="C31" i="2"/>
  <c r="B31" i="2"/>
  <c r="V33" i="2"/>
  <c r="U32" i="2"/>
  <c r="H32" i="2" s="1"/>
  <c r="AB35" i="2"/>
  <c r="AA34" i="2"/>
  <c r="P34" i="2" s="1"/>
  <c r="N33" i="2"/>
  <c r="O33" i="2"/>
  <c r="M33" i="2" s="1"/>
  <c r="Q34" i="2"/>
  <c r="R34" i="2"/>
  <c r="G32" i="2" l="1"/>
  <c r="E32" i="2" s="1"/>
  <c r="F32" i="2"/>
  <c r="C32" i="2"/>
  <c r="B32" i="2"/>
  <c r="U33" i="2"/>
  <c r="H33" i="2" s="1"/>
  <c r="V34" i="2"/>
  <c r="Q35" i="2"/>
  <c r="R35" i="2"/>
  <c r="O34" i="2"/>
  <c r="M34" i="2" s="1"/>
  <c r="N34" i="2"/>
  <c r="AA35" i="2"/>
  <c r="P35" i="2" s="1"/>
  <c r="AB36" i="2"/>
  <c r="F33" i="2" l="1"/>
  <c r="G33" i="2"/>
  <c r="E33" i="2" s="1"/>
  <c r="B33" i="2"/>
  <c r="C33" i="2"/>
  <c r="U34" i="2"/>
  <c r="H34" i="2" s="1"/>
  <c r="V35" i="2"/>
  <c r="AB37" i="2"/>
  <c r="AA36" i="2"/>
  <c r="P36" i="2" s="1"/>
  <c r="R36" i="2"/>
  <c r="Q36" i="2"/>
  <c r="O35" i="2"/>
  <c r="M35" i="2" s="1"/>
  <c r="N35" i="2"/>
  <c r="F34" i="2" l="1"/>
  <c r="G34" i="2"/>
  <c r="E34" i="2" s="1"/>
  <c r="C34" i="2"/>
  <c r="B34" i="2"/>
  <c r="U35" i="2"/>
  <c r="H35" i="2" s="1"/>
  <c r="V36" i="2"/>
  <c r="N36" i="2"/>
  <c r="O36" i="2"/>
  <c r="M36" i="2" s="1"/>
  <c r="R37" i="2"/>
  <c r="AA37" i="2"/>
  <c r="P37" i="2" s="1"/>
  <c r="AB38" i="2"/>
  <c r="Q37" i="2"/>
  <c r="F35" i="2" l="1"/>
  <c r="C35" i="2" s="1"/>
  <c r="G35" i="2"/>
  <c r="E35" i="2" s="1"/>
  <c r="B35" i="2" s="1"/>
  <c r="V37" i="2"/>
  <c r="U36" i="2"/>
  <c r="H36" i="2" s="1"/>
  <c r="O37" i="2"/>
  <c r="M37" i="2" s="1"/>
  <c r="N37" i="2"/>
  <c r="R38" i="2"/>
  <c r="Q38" i="2"/>
  <c r="AB39" i="2"/>
  <c r="AA38" i="2"/>
  <c r="P38" i="2" s="1"/>
  <c r="G36" i="2" l="1"/>
  <c r="E36" i="2" s="1"/>
  <c r="F36" i="2"/>
  <c r="B36" i="2"/>
  <c r="C36" i="2"/>
  <c r="U37" i="2"/>
  <c r="H37" i="2" s="1"/>
  <c r="V38" i="2"/>
  <c r="R39" i="2"/>
  <c r="Q39" i="2"/>
  <c r="O38" i="2"/>
  <c r="M38" i="2" s="1"/>
  <c r="N38" i="2"/>
  <c r="AA39" i="2"/>
  <c r="P39" i="2" s="1"/>
  <c r="AB40" i="2"/>
  <c r="F37" i="2" l="1"/>
  <c r="C37" i="2" s="1"/>
  <c r="G37" i="2"/>
  <c r="E37" i="2" s="1"/>
  <c r="B37" i="2"/>
  <c r="U38" i="2"/>
  <c r="H38" i="2" s="1"/>
  <c r="V39" i="2"/>
  <c r="Q40" i="2"/>
  <c r="R40" i="2"/>
  <c r="AB41" i="2"/>
  <c r="AA40" i="2"/>
  <c r="P40" i="2" s="1"/>
  <c r="N39" i="2"/>
  <c r="O39" i="2"/>
  <c r="M39" i="2" s="1"/>
  <c r="F38" i="2" l="1"/>
  <c r="G38" i="2"/>
  <c r="E38" i="2" s="1"/>
  <c r="C38" i="2"/>
  <c r="B38" i="2"/>
  <c r="V40" i="2"/>
  <c r="U39" i="2"/>
  <c r="H39" i="2" s="1"/>
  <c r="R41" i="2"/>
  <c r="Q41" i="2"/>
  <c r="O40" i="2"/>
  <c r="M40" i="2" s="1"/>
  <c r="N40" i="2"/>
  <c r="AA41" i="2"/>
  <c r="P41" i="2" s="1"/>
  <c r="AB42" i="2"/>
  <c r="F39" i="2" l="1"/>
  <c r="G39" i="2"/>
  <c r="E39" i="2" s="1"/>
  <c r="C39" i="2"/>
  <c r="B39" i="2"/>
  <c r="U40" i="2"/>
  <c r="H40" i="2" s="1"/>
  <c r="V41" i="2"/>
  <c r="Q42" i="2"/>
  <c r="R42" i="2"/>
  <c r="AB43" i="2"/>
  <c r="AA42" i="2"/>
  <c r="P42" i="2" s="1"/>
  <c r="N41" i="2"/>
  <c r="O41" i="2"/>
  <c r="M41" i="2" s="1"/>
  <c r="F40" i="2" l="1"/>
  <c r="C40" i="2" s="1"/>
  <c r="G40" i="2"/>
  <c r="E40" i="2" s="1"/>
  <c r="B40" i="2"/>
  <c r="V42" i="2"/>
  <c r="U41" i="2"/>
  <c r="H41" i="2" s="1"/>
  <c r="R43" i="2"/>
  <c r="Q43" i="2"/>
  <c r="N42" i="2"/>
  <c r="O42" i="2"/>
  <c r="M42" i="2" s="1"/>
  <c r="AB44" i="2"/>
  <c r="AA43" i="2"/>
  <c r="P43" i="2" s="1"/>
  <c r="F41" i="2" l="1"/>
  <c r="C41" i="2" s="1"/>
  <c r="G41" i="2"/>
  <c r="E41" i="2" s="1"/>
  <c r="B41" i="2"/>
  <c r="V43" i="2"/>
  <c r="U42" i="2"/>
  <c r="H42" i="2" s="1"/>
  <c r="Q44" i="2"/>
  <c r="R44" i="2"/>
  <c r="N43" i="2"/>
  <c r="O43" i="2"/>
  <c r="M43" i="2" s="1"/>
  <c r="AA44" i="2"/>
  <c r="P44" i="2" s="1"/>
  <c r="AB45" i="2"/>
  <c r="G42" i="2" l="1"/>
  <c r="E42" i="2" s="1"/>
  <c r="F42" i="2"/>
  <c r="B42" i="2"/>
  <c r="C42" i="2"/>
  <c r="U43" i="2"/>
  <c r="H43" i="2" s="1"/>
  <c r="V44" i="2"/>
  <c r="R46" i="2"/>
  <c r="R45" i="2"/>
  <c r="Q46" i="2"/>
  <c r="Q45" i="2"/>
  <c r="AB46" i="2"/>
  <c r="AA46" i="2" s="1"/>
  <c r="P46" i="2" s="1"/>
  <c r="AA45" i="2"/>
  <c r="P45" i="2" s="1"/>
  <c r="N44" i="2"/>
  <c r="O44" i="2"/>
  <c r="M44" i="2" s="1"/>
  <c r="F43" i="2" l="1"/>
  <c r="G43" i="2"/>
  <c r="E43" i="2" s="1"/>
  <c r="C43" i="2"/>
  <c r="B43" i="2"/>
  <c r="V45" i="2"/>
  <c r="U44" i="2"/>
  <c r="H44" i="2" s="1"/>
  <c r="O46" i="2"/>
  <c r="M46" i="2" s="1"/>
  <c r="N46" i="2"/>
  <c r="N45" i="2"/>
  <c r="O45" i="2"/>
  <c r="M45" i="2" s="1"/>
  <c r="G44" i="2" l="1"/>
  <c r="E44" i="2" s="1"/>
  <c r="F44" i="2"/>
  <c r="C44" i="2" s="1"/>
  <c r="B44" i="2"/>
  <c r="U45" i="2"/>
  <c r="H45" i="2" s="1"/>
  <c r="V46" i="2"/>
  <c r="U46" i="2" s="1"/>
  <c r="H46" i="2" s="1"/>
  <c r="F46" i="2" l="1"/>
  <c r="C46" i="2" s="1"/>
  <c r="G46" i="2"/>
  <c r="E46" i="2" s="1"/>
  <c r="F45" i="2"/>
  <c r="G45" i="2"/>
  <c r="E45" i="2" s="1"/>
  <c r="B46" i="2"/>
  <c r="C45" i="2"/>
  <c r="B45"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Yuchen Zhao (RS)</author>
  </authors>
  <commentList>
    <comment ref="I16" authorId="0" shapeId="0" xr:uid="{00000000-0006-0000-0100-000001000000}">
      <text>
        <r>
          <rPr>
            <b/>
            <sz val="9"/>
            <color indexed="81"/>
            <rFont val="宋体"/>
            <family val="3"/>
            <charset val="134"/>
          </rPr>
          <t>Yuchen Zhao (RS):</t>
        </r>
        <r>
          <rPr>
            <sz val="9"/>
            <color indexed="81"/>
            <rFont val="宋体"/>
            <family val="3"/>
            <charset val="134"/>
          </rPr>
          <t xml:space="preserve">
高压化与气瓶成本下降</t>
        </r>
      </text>
    </comment>
    <comment ref="V16" authorId="0" shapeId="0" xr:uid="{00000000-0006-0000-0100-000002000000}">
      <text>
        <r>
          <rPr>
            <b/>
            <sz val="9"/>
            <color indexed="81"/>
            <rFont val="宋体"/>
            <family val="3"/>
            <charset val="134"/>
          </rPr>
          <t>Yuchen Zhao (RS):</t>
        </r>
        <r>
          <rPr>
            <sz val="9"/>
            <color indexed="81"/>
            <rFont val="宋体"/>
            <family val="3"/>
            <charset val="134"/>
          </rPr>
          <t xml:space="preserve">
规模提升，成本下降20%</t>
        </r>
      </text>
    </comment>
    <comment ref="W16" authorId="0" shapeId="0" xr:uid="{00000000-0006-0000-0100-000003000000}">
      <text>
        <r>
          <rPr>
            <b/>
            <sz val="9"/>
            <color indexed="81"/>
            <rFont val="宋体"/>
            <family val="3"/>
            <charset val="134"/>
          </rPr>
          <t>Yuchen Zhao (RS):</t>
        </r>
        <r>
          <rPr>
            <sz val="9"/>
            <color indexed="81"/>
            <rFont val="宋体"/>
            <family val="3"/>
            <charset val="134"/>
          </rPr>
          <t xml:space="preserve">
规模提升，成本下降30%</t>
        </r>
      </text>
    </comment>
    <comment ref="AB16" authorId="0" shapeId="0" xr:uid="{00000000-0006-0000-0100-000004000000}">
      <text>
        <r>
          <rPr>
            <b/>
            <sz val="9"/>
            <color indexed="81"/>
            <rFont val="宋体"/>
            <family val="3"/>
            <charset val="134"/>
          </rPr>
          <t>Yuchen Zhao (RS):</t>
        </r>
        <r>
          <rPr>
            <sz val="9"/>
            <color indexed="81"/>
            <rFont val="宋体"/>
            <family val="3"/>
            <charset val="134"/>
          </rPr>
          <t xml:space="preserve">
规模足够大的情况下，CAPEX下降60%</t>
        </r>
      </text>
    </comment>
  </commentList>
</comments>
</file>

<file path=xl/sharedStrings.xml><?xml version="1.0" encoding="utf-8"?>
<sst xmlns="http://schemas.openxmlformats.org/spreadsheetml/2006/main" count="182" uniqueCount="164">
  <si>
    <t>电储能</t>
  </si>
  <si>
    <t>(元/MWh）</t>
    <phoneticPr fontId="1" type="noConversion"/>
  </si>
  <si>
    <t>（元/kg）</t>
  </si>
  <si>
    <t>中国终端用氢成本（重整制氢）</t>
    <phoneticPr fontId="2" type="noConversion"/>
  </si>
  <si>
    <t>中国终端用氢成本（电解水制氢）</t>
    <phoneticPr fontId="2" type="noConversion"/>
  </si>
  <si>
    <t>制氢成本-天然气/煤重整+CCS</t>
    <phoneticPr fontId="2" type="noConversion"/>
  </si>
  <si>
    <t>制氢成本-电解水成本</t>
    <phoneticPr fontId="2" type="noConversion"/>
  </si>
  <si>
    <t>终端价格</t>
    <phoneticPr fontId="2" type="noConversion"/>
  </si>
  <si>
    <t>终端成本</t>
    <phoneticPr fontId="2" type="noConversion"/>
  </si>
  <si>
    <t>制氢成本</t>
    <phoneticPr fontId="2" type="noConversion"/>
  </si>
  <si>
    <t>运输成本</t>
    <phoneticPr fontId="2" type="noConversion"/>
  </si>
  <si>
    <t>加氢成本</t>
    <phoneticPr fontId="2" type="noConversion"/>
  </si>
  <si>
    <t>终端价格</t>
    <phoneticPr fontId="2" type="noConversion"/>
  </si>
  <si>
    <t>制氢成本</t>
    <phoneticPr fontId="2" type="noConversion"/>
  </si>
  <si>
    <t>运输成本</t>
    <phoneticPr fontId="2" type="noConversion"/>
  </si>
  <si>
    <t>总成本</t>
    <phoneticPr fontId="2" type="noConversion"/>
  </si>
  <si>
    <t>重整成本</t>
    <phoneticPr fontId="2" type="noConversion"/>
  </si>
  <si>
    <t>CCS成本</t>
    <phoneticPr fontId="2" type="noConversion"/>
  </si>
  <si>
    <t>总成本</t>
    <phoneticPr fontId="2" type="noConversion"/>
  </si>
  <si>
    <t>电解槽成本</t>
    <phoneticPr fontId="2" type="noConversion"/>
  </si>
  <si>
    <t>电费成本</t>
    <phoneticPr fontId="2" type="noConversion"/>
  </si>
  <si>
    <t>OPEX</t>
    <phoneticPr fontId="2" type="noConversion"/>
  </si>
  <si>
    <t>其它成本</t>
    <phoneticPr fontId="2" type="noConversion"/>
  </si>
  <si>
    <t>用电量（度）</t>
    <phoneticPr fontId="2" type="noConversion"/>
  </si>
  <si>
    <t>电价(元/度）</t>
    <phoneticPr fontId="2" type="noConversion"/>
  </si>
  <si>
    <t>加注价格（含税）</t>
    <phoneticPr fontId="2" type="noConversion"/>
  </si>
  <si>
    <t>非交通领域应用价格（）</t>
    <phoneticPr fontId="2" type="noConversion"/>
  </si>
  <si>
    <t>只有运输和加氢快速的平价，才能做到2024-2025E 35元的目标</t>
    <phoneticPr fontId="2" type="noConversion"/>
  </si>
  <si>
    <t>2020E</t>
    <phoneticPr fontId="2" type="noConversion"/>
  </si>
  <si>
    <t>2021E</t>
    <phoneticPr fontId="2" type="noConversion"/>
  </si>
  <si>
    <t>2022E</t>
  </si>
  <si>
    <t>2023E</t>
  </si>
  <si>
    <t>2024E</t>
  </si>
  <si>
    <t>2025E</t>
  </si>
  <si>
    <t>2026E</t>
  </si>
  <si>
    <t>2027E</t>
  </si>
  <si>
    <t>2028E</t>
  </si>
  <si>
    <t>2029E</t>
  </si>
  <si>
    <t>2030E</t>
  </si>
  <si>
    <t>2031E</t>
  </si>
  <si>
    <t>2032E</t>
  </si>
  <si>
    <t>2033E</t>
  </si>
  <si>
    <t>2034E</t>
  </si>
  <si>
    <t>2035E</t>
  </si>
  <si>
    <t>2036E</t>
  </si>
  <si>
    <t>2037E</t>
  </si>
  <si>
    <t>2038E</t>
  </si>
  <si>
    <t>2039E</t>
  </si>
  <si>
    <t>2040E</t>
  </si>
  <si>
    <t>2041E</t>
  </si>
  <si>
    <t>2042E</t>
  </si>
  <si>
    <t>2043E</t>
  </si>
  <si>
    <t>2044E</t>
  </si>
  <si>
    <t>2045E</t>
  </si>
  <si>
    <t>2046E</t>
  </si>
  <si>
    <t>2047E</t>
  </si>
  <si>
    <t>2048E</t>
  </si>
  <si>
    <t>2049E</t>
  </si>
  <si>
    <t>2050E</t>
  </si>
  <si>
    <t>2051E</t>
  </si>
  <si>
    <t>2052E</t>
  </si>
  <si>
    <t>2053E</t>
  </si>
  <si>
    <t>2054E</t>
  </si>
  <si>
    <t>2055E</t>
  </si>
  <si>
    <t>2056E</t>
  </si>
  <si>
    <t>2057E</t>
  </si>
  <si>
    <t>2058E</t>
  </si>
  <si>
    <t>2059E</t>
  </si>
  <si>
    <t>2060E</t>
  </si>
  <si>
    <t>CAPEX为资本性支出如固定资产折旧</t>
    <phoneticPr fontId="1" type="noConversion"/>
  </si>
  <si>
    <t>OPEX为运营支出=运维费用+营销费用+人工成本</t>
    <phoneticPr fontId="1" type="noConversion"/>
  </si>
  <si>
    <t>kJ</t>
    <phoneticPr fontId="1" type="noConversion"/>
  </si>
  <si>
    <t>kWh</t>
    <phoneticPr fontId="1" type="noConversion"/>
  </si>
  <si>
    <t>1Nm3 H2</t>
    <phoneticPr fontId="1" type="noConversion"/>
  </si>
  <si>
    <t>1kg H2</t>
    <phoneticPr fontId="1" type="noConversion"/>
  </si>
  <si>
    <t>1kWh=</t>
    <phoneticPr fontId="1" type="noConversion"/>
  </si>
  <si>
    <t>100%热值</t>
    <phoneticPr fontId="1" type="noConversion"/>
  </si>
  <si>
    <t>1公斤氢气从常压升到20MPa（200个大气压）需要大约2度电</t>
    <phoneticPr fontId="1" type="noConversion"/>
  </si>
  <si>
    <t>氢气需要在21K（零下253摄氏度）时才能液化，现状液化1公斤氢气需要11～15度电左右。随着技术改进，有机会做到5～8度电，（这个过程是高难度的，高技术含量的）。</t>
    <phoneticPr fontId="1" type="noConversion"/>
  </si>
  <si>
    <t>1kg H2，燃料电池大概能发电16kWh（知乎，2021.7月）</t>
    <phoneticPr fontId="1" type="noConversion"/>
  </si>
  <si>
    <t>1kg H2=</t>
    <phoneticPr fontId="1" type="noConversion"/>
  </si>
  <si>
    <t>燃料电池效率</t>
    <phoneticPr fontId="1" type="noConversion"/>
  </si>
  <si>
    <t>（燃料电池系统效率。知乎，2020.6月）</t>
    <phoneticPr fontId="1" type="noConversion"/>
  </si>
  <si>
    <t>GE的HA燃机的联合循环发电效率为62.2%</t>
    <phoneticPr fontId="1" type="noConversion"/>
  </si>
  <si>
    <t>2021.8月，西门子能源公司氢能发电销售副总裁Erik Zindel表示：“如果将可再生能源转化为氢能并重新电气化，总循环效率不到40%，显然，只有将氢能用作长期储存和对各种可再生能源的补偿时才有意义。”</t>
  </si>
  <si>
    <t>2021.8月，Equinor低碳技术副总裁Henrik Solgaard Andersen认为，在燃烧前阶段捕获碳比在燃气发电厂燃烧后捕获碳更具成本效益。</t>
    <phoneticPr fontId="1" type="noConversion"/>
  </si>
  <si>
    <t>Zindel表示，与燃气轮机联合循环相比，燃料电池是一项有竞争力的技术，但经济性还有待提高，同时，就效率而言，目前的联合循环技术效率水平为63～64%，这已经高于一般的燃料电池效率（60%以内）”</t>
    <phoneticPr fontId="1" type="noConversion"/>
  </si>
  <si>
    <t>Zindel指出，尽管将一座天然气发电厂改造成氢能发电厂“相当便宜”，但如今使用清洁氢能发电在经济上没有意义。
他解释说，天然气比绿氢、蓝氢甚至有增无减的灰氢便宜得多。据估计，绿氢的成本在每千克2.50～6美元之间，蓝氢的成本在每千克1.50～4美元之间。
如果清洁氢气的成本是每公斤2欧元（合2.35美元），能够使其与化石燃料具有成本竞争力，“需要每吨二氧化碳价格达到200～250英镑，因此任重而道远”。
目前，欧盟公布的碳价格约为每吨53欧元。清洁氢能要到2035年才能用于大规模发电，部分原因是在运输和重工业等其他行业使用氢能更具成本效益。
他表示，氢能电气化将在2035年或2040年大规模实现，那时真的必须对电力行业进行深度脱碳。
如果西门子能源不相信电力行业将在15～20年内使用氢能发电，那么它今天又为什么要营销氢燃料发电解决方案呢？
Zindel表示原因很多——
其一，这是未来趋势，现在必须开展工作，西门子能源的计划是具备10年内燃烧氢浓度达到100%的能力——因此，当获得第一个真正的商业项目时，它已经可用了。
西门子能源预计，在完全脱碳的情况下，联合循环发电厂将成为提供剩余负荷的主要技术选择，这些联合循环的运行时间只有20～30%，因为系统中将有足够的风能和太阳能。
其次，也是更重要的一点——客户现在需要建造天然气发电厂。所以，如果你有一个天然气发电厂正在建设，假设在2023～2024年投入商业运营，这意味着，这些发电厂在本世纪50年代仍将运营，届时我们应完全脱碳。</t>
    <phoneticPr fontId="1" type="noConversion"/>
  </si>
  <si>
    <t>将可再生能源转化为氢能并重新电气化，总循环效率不到40%</t>
  </si>
  <si>
    <t>H2的热值kWh</t>
    <phoneticPr fontId="1" type="noConversion"/>
  </si>
  <si>
    <t>Nm3 H2</t>
    <phoneticPr fontId="1" type="noConversion"/>
  </si>
  <si>
    <t>电解水制氢效率</t>
    <phoneticPr fontId="1" type="noConversion"/>
  </si>
  <si>
    <t>氢燃机发电效率</t>
    <phoneticPr fontId="1" type="noConversion"/>
  </si>
  <si>
    <t>联合循环</t>
    <phoneticPr fontId="1" type="noConversion"/>
  </si>
  <si>
    <t>2021.7月（质子交换膜电解池或固体氧化物电解池）</t>
    <phoneticPr fontId="1" type="noConversion"/>
  </si>
  <si>
    <t>1Nm3/h</t>
    <phoneticPr fontId="1" type="noConversion"/>
  </si>
  <si>
    <t>万元（1000Nm3/h以上的综合造价）</t>
    <phoneticPr fontId="1" type="noConversion"/>
  </si>
  <si>
    <t>元/W（1000Nm3/h以上的综合造价）</t>
    <phoneticPr fontId="1" type="noConversion"/>
  </si>
  <si>
    <t>https://baijiahao.baidu.com/s?id=1705248189435142216&amp;wfr=spider&amp;for=pc</t>
    <phoneticPr fontId="1" type="noConversion"/>
  </si>
  <si>
    <t>假定制氢规模 1000 Nm3/h，年产氢 100 万 Nm3。</t>
    <phoneticPr fontId="1" type="noConversion"/>
  </si>
  <si>
    <t>https://baijiahao.baidu.com/s?id=1718478643161023333&amp;wfr=spider&amp;for=pc</t>
    <phoneticPr fontId="1" type="noConversion"/>
  </si>
  <si>
    <t>电解水制氢系统由电解槽及辅助系统组成，其中电解槽是电解反应发生的主要场所，辅助系统则包括电力转换、水循环、气体分离、气体提纯等模块。从成本构成来看，电解槽在制氢系统总成本中的占比约为40%-50%，此外电力转换系统、水循环系统以及氢气收集系统也在总成本中占据较高的比例。</t>
    <phoneticPr fontId="1" type="noConversion"/>
  </si>
  <si>
    <t>https://chuneng.bjx.com.cn/news/20201105/1114091.shtml</t>
    <phoneticPr fontId="1" type="noConversion"/>
  </si>
  <si>
    <t>（输出值，不含效率）</t>
    <phoneticPr fontId="1" type="noConversion"/>
  </si>
  <si>
    <t>大规模制氢系统造价水平（600万Nm3/h）</t>
    <phoneticPr fontId="1" type="noConversion"/>
  </si>
  <si>
    <t>https://www.163.com/dy/article/GQN1ES8F051481OF.html</t>
    <phoneticPr fontId="1" type="noConversion"/>
  </si>
  <si>
    <t>https://www.sohu.com/a/334833486_354900</t>
    <phoneticPr fontId="1" type="noConversion"/>
  </si>
  <si>
    <t>km</t>
    <phoneticPr fontId="1" type="noConversion"/>
  </si>
  <si>
    <t>2019年浙江城市天然气管道长度</t>
    <phoneticPr fontId="1" type="noConversion"/>
  </si>
  <si>
    <t>规划2015年浙江天然气省级主干网长度为</t>
    <phoneticPr fontId="1" type="noConversion"/>
  </si>
  <si>
    <t>（如果有2000km、100万t/a级别的输氢管网，需增加50%的投资；1200万元/km）</t>
    <phoneticPr fontId="1" type="noConversion"/>
  </si>
  <si>
    <t>https://www.sohu.com/a/392010692_771057</t>
    <phoneticPr fontId="1" type="noConversion"/>
  </si>
  <si>
    <t>液化1千克氢气就要消耗10-13千瓦时的电量</t>
    <phoneticPr fontId="1" type="noConversion"/>
  </si>
  <si>
    <t>《电网氢储能场景下的固态储氢系统及储氢材料的技术指标研究》</t>
    <phoneticPr fontId="1" type="noConversion"/>
  </si>
  <si>
    <t>远期固态储氢系统</t>
    <phoneticPr fontId="1" type="noConversion"/>
  </si>
  <si>
    <t>元/kg</t>
    <phoneticPr fontId="1" type="noConversion"/>
  </si>
  <si>
    <t>元/Wh</t>
    <phoneticPr fontId="1" type="noConversion"/>
  </si>
  <si>
    <t>制出的氢的压缩需耗电</t>
    <phoneticPr fontId="1" type="noConversion"/>
  </si>
  <si>
    <t>kWh/Nm3</t>
    <phoneticPr fontId="1" type="noConversion"/>
  </si>
  <si>
    <t>0.3-0.5</t>
    <phoneticPr fontId="1" type="noConversion"/>
  </si>
  <si>
    <t>压缩机成本</t>
    <phoneticPr fontId="1" type="noConversion"/>
  </si>
  <si>
    <t>元/W</t>
    <phoneticPr fontId="1" type="noConversion"/>
  </si>
  <si>
    <t>截至2020年底，全省新增新奥舟山LNG和新疆煤制气两个气源，新建成甬台温、金丽温等干线项目，累计建成天然气管道3528公里，形成“八气源、网络化、县县通”的供气格局。到2025年，全省天然气管网规模达到5100公里左右，建成与国家管网联系紧密的一体化外输通道，基本形成“多级压力、内输外送、五横三纵”的天然气管网格局。到2035年，全省天然气管网规模达到5700公里左右，设施更为完善，结构更加优化，供气保障能力进一步提高，建成符合浙江实际的现代天然气管网体系。</t>
    <phoneticPr fontId="1" type="noConversion"/>
  </si>
  <si>
    <t>徐展提供</t>
    <phoneticPr fontId="1" type="noConversion"/>
  </si>
  <si>
    <t>2021.12.22</t>
    <phoneticPr fontId="1" type="noConversion"/>
  </si>
  <si>
    <t>万元/km</t>
    <phoneticPr fontId="1" type="noConversion"/>
  </si>
  <si>
    <t>新建</t>
    <phoneticPr fontId="1" type="noConversion"/>
  </si>
  <si>
    <t>浙江远期新建氢网</t>
    <phoneticPr fontId="1" type="noConversion"/>
  </si>
  <si>
    <t>改建</t>
    <phoneticPr fontId="1" type="noConversion"/>
  </si>
  <si>
    <t>或浙江远期改建天然气网</t>
    <phoneticPr fontId="1" type="noConversion"/>
  </si>
  <si>
    <t>天然气电站</t>
    <phoneticPr fontId="1" type="noConversion"/>
  </si>
  <si>
    <t>IEA预测：</t>
    <phoneticPr fontId="1" type="noConversion"/>
  </si>
  <si>
    <t>2050年低温电解：200-390美元/kW，即1.27-2.48元/W</t>
    <phoneticPr fontId="1" type="noConversion"/>
  </si>
  <si>
    <t>储氢成本的降低，特别是盐洞储氢</t>
    <phoneticPr fontId="1" type="noConversion"/>
  </si>
  <si>
    <t>氢能发电、运输用氢、重工业用氢、燃气网混氢</t>
    <phoneticPr fontId="1" type="noConversion"/>
  </si>
  <si>
    <t>http://www.360doc.com/content/21/0115/08/58703538_957057770.shtml</t>
    <phoneticPr fontId="1" type="noConversion"/>
  </si>
  <si>
    <t>除了高压气瓶、液氢，还有地下储氢</t>
    <phoneticPr fontId="1" type="noConversion"/>
  </si>
  <si>
    <t>https://www.163.com/dy/article/GPSKARKG0526OU71.html</t>
    <phoneticPr fontId="1" type="noConversion"/>
  </si>
  <si>
    <t>已有研究表明，盐穴储氢成本至少比电池储氢成本低 100 倍。</t>
    <phoneticPr fontId="1" type="noConversion"/>
  </si>
  <si>
    <t>欧洲具有在层状盐岩和盐丘中储存 84.8 PW·h 氢气的技术潜力。</t>
    <phoneticPr fontId="1" type="noConversion"/>
  </si>
  <si>
    <t>84.8万亿kWh</t>
    <phoneticPr fontId="1" type="noConversion"/>
  </si>
  <si>
    <t>2020 年，我国弃风电量约 1.66×10^10 kW·h，弃光电量 52.6×10^8 kW·h。</t>
    <phoneticPr fontId="1" type="noConversion"/>
  </si>
  <si>
    <t>https://new.qq.com/omn/20211210/20211210A012AU00.html</t>
    <phoneticPr fontId="1" type="noConversion"/>
  </si>
  <si>
    <t>在山东肥城，这座装机容量10兆瓦的盐穴压缩空气储能电站也在9月落成并网，二期300兆瓦项目已启动，系统造价约为12亿元。</t>
    <phoneticPr fontId="1" type="noConversion"/>
  </si>
  <si>
    <t>压缩空气储能目前每千瓦的造价大概是5000到6000元。特别适合像盐穴这种空间，因为成本很低，压缩空气储能的投资额度能够大幅度压缩，能够减少至少1/3左右的量级。</t>
    <phoneticPr fontId="1" type="noConversion"/>
  </si>
  <si>
    <t>http://news.sohu.com/a/503707677_257552</t>
    <phoneticPr fontId="1" type="noConversion"/>
  </si>
  <si>
    <t>盐穴的成本通常低于0.6美元/千克氢气，效率约为98%</t>
    <phoneticPr fontId="1" type="noConversion"/>
  </si>
  <si>
    <t>一个典型的盐穴可在200帕左右的压力下储氢，储氢能力约为6000吨，包括管道、压缩机和气体处理在内的总安装成本约为1亿欧元。相比之下，如果将这些能量储存在电池中，成本为100欧元/千瓦时，总投资成本将达到240亿欧元。可以说，在盐穴中以氢的形式储存能量比电池储存电量至少便宜100倍。</t>
    <phoneticPr fontId="1" type="noConversion"/>
  </si>
  <si>
    <t>元/欧元</t>
    <phoneticPr fontId="1" type="noConversion"/>
  </si>
  <si>
    <t>元/kWh</t>
    <phoneticPr fontId="1" type="noConversion"/>
  </si>
  <si>
    <t>说明0.6美元/kg应为0.6美元/kWh</t>
    <phoneticPr fontId="1" type="noConversion"/>
  </si>
  <si>
    <t>盐穴是指在岩盐上通过专门溶造成或开采岩盐所形成的洞穴。岩盐在我国的分布范围很广，已经开发利用的岩盐矿藏分布在广东、四川、青海、湖北、河南、山东、陕西、安徽、江苏等省区。岩盐常埋于地下50－1700米深处，其厚度从几十米到几百米不等，而且往往面积很大。岩盐的强度很高，三向受压时强度可达700兆帕，一般承压能力不低于200兆帕。岩盐在高压或高温下从脆性变成塑性。在潮湿状态下，盐晶体可以弯曲。在外力长期作用下，岩盐的毛细孔会因塑性变形而闭塞，所以埋藏很深的岩盐，孔隙率和渗透率几乎为零，具有很好的气密性和液密性。岩盐与各种油品接触时不发生化学变化，不溶解，不影响油品的质量，因此盐穴作为地下储油库是一种理想的储油方法。</t>
    <phoneticPr fontId="1" type="noConversion"/>
  </si>
  <si>
    <t>200pa估计是笔误，应为200mpa</t>
    <phoneticPr fontId="1" type="noConversion"/>
  </si>
  <si>
    <t>https://m.thepaper.cn/baijiahao_14871296</t>
    <phoneticPr fontId="1" type="noConversion"/>
  </si>
  <si>
    <t>中国盐业集团有限公司党委书记、董事长李耀强</t>
    <phoneticPr fontId="1" type="noConversion"/>
  </si>
  <si>
    <t>目前井矿盐产能已经达到我国盐产能的一半以上，盐穴就是盐开采后形成的地下空间，具有密封性好、安全性高、地面空间占用小的特点。经过几十年的发展，中国现在有约2000个盐穴，大约盐穴容积在3亿-5亿立方米，而且盐穴的数量每年随着盐的开采还在增加，但是我们真正利用的只有40个，大量盐穴资源处于闲置状态。中盐集团率先对盐穴储气开展研究，建成了国内最早的盐穴储气库，并与中石油、中石化合作，为国家能源战略提供技术服务。</t>
    <phoneticPr fontId="1" type="noConversion"/>
  </si>
  <si>
    <t>我们与中国科学院武汉岩土力学研究所合作成立了盐穴储氢储氦技术联合研究中心。氢是很重要的资源，但是氢能源的储备目前面临更大问题，氦也是很重要的战略资源，我国氦气资源也同样面临短缺。我们希望通过建立研究中心，推动解决盐穴储氢储氦过程中的技术难题，并通过工程示范，提高我国对盐穴资源综合利用水平，打破国外在盐穴储氢储氦技术方面的壁垒，积极打造原创技术策源地。</t>
    <phoneticPr fontId="1" type="noConversion"/>
  </si>
  <si>
    <t>我国尚无盐穴储氢实践，且面临储层和盖层地质完整性、氢气地下化学反应、井筒完整性、采出纯度和材料耐久性等问题制约，因此有必要开展防氢渗透氢脆材料系列、储氢库地面配套设备、氢气除杂技术和地下微生物化学反应评估等方面的研究。</t>
    <phoneticPr fontId="1" type="noConversion"/>
  </si>
  <si>
    <t>全球著名能源咨询公司伍德麦肯兹（Wood Mackenzie）研究表明，由太阳能电解生产的绿色氢，到 2030 年将在澳大利亚、德国和日本达到成本平价，而盐穴储氢将为绿色氢生产提供储备设施。已有研究表明，盐穴储氢成本至少比电池储氢成本低 100 倍。</t>
    <phoneticPr fontId="1" type="noConversion"/>
  </si>
  <si>
    <t>https://www.163.com/dy/article/GRQE3A7K05509P99.html?f=post2020_dy_recommends</t>
    <phoneticPr fontId="1" type="noConversion"/>
  </si>
  <si>
    <t>Tractebel Overdick是以2GW的海上风电、每小时40万标方氢气产能、18兆帕的压力来设计的，整个系统可储存多达120万立方米氢气。</t>
    <phoneticPr fontId="1" type="noConversion"/>
  </si>
  <si>
    <t>当陆地上有氢气需求时，将海上平台制造的氢气直接通过管道输送到陆地上；当需求较小时，暂时将氢气储存在盐穴中，等需求旺盛时再送出，起到调峰的作用。</t>
    <phoneticPr fontId="1" type="noConversion"/>
  </si>
  <si>
    <r>
      <t>该平台名为“Energy-Plus”，规划容量400MW，底部为导管架基础，上部平台装设电解槽设备，用于生产绿色氢气并通过管道外送，同时还生产</t>
    </r>
    <r>
      <rPr>
        <sz val="11"/>
        <color rgb="FFFF0000"/>
        <rFont val="宋体"/>
        <family val="3"/>
        <charset val="134"/>
        <scheme val="minor"/>
      </rPr>
      <t>少量绿色氨气</t>
    </r>
    <r>
      <rPr>
        <sz val="11"/>
        <color theme="1"/>
        <rFont val="宋体"/>
        <family val="2"/>
        <charset val="134"/>
        <scheme val="minor"/>
      </rPr>
      <t>，用气罐存储起来统一运输。</t>
    </r>
    <phoneticPr fontId="1" type="noConversion"/>
  </si>
  <si>
    <r>
      <t>随着海上风电场离岸越来越远，输电成本也越来越高。因此，利用海上风电制氢，</t>
    </r>
    <r>
      <rPr>
        <sz val="11"/>
        <color rgb="FFFF0000"/>
        <rFont val="宋体"/>
        <family val="3"/>
        <charset val="134"/>
        <scheme val="minor"/>
      </rPr>
      <t>并通过一部分现成的天然气管网输送</t>
    </r>
    <r>
      <rPr>
        <sz val="11"/>
        <color theme="1"/>
        <rFont val="宋体"/>
        <family val="2"/>
        <charset val="134"/>
        <scheme val="minor"/>
      </rPr>
      <t>，省去外送电缆的投资，成为未来继续大幅降低海上风电成本的最有潜力的选项。在设备布置上，目前有两种主流方案，一是和本文介绍的项目一样，建造一座海上平台，平台汇集风机传输过来的电力，并在平台上设置电解设备完成制氢，通过管道外送；二是扩大常规的风机平台，在风机平台上设置制氢设备，直接通过管道外送，完全舍弃电缆输电的环节。</t>
    </r>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</si>
</sst>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76" formatCode="0.0"/>
    <numFmt numFmtId="177" formatCode="0.0_ "/>
    <numFmt numFmtId="178" formatCode="0.0%"/>
    <numFmt numFmtId="179" formatCode="0.000"/>
    <numFmt numFmtId="180" formatCode="0.00000"/>
  </numFmts>
  <fonts count="13" x14ac:knownFonts="1">
    <font>
      <sz val="11"/>
      <color theme="1"/>
      <name val="宋体"/>
      <family val="2"/>
      <charset val="134"/>
      <scheme val="minor"/>
    </font>
    <font>
      <sz val="9"/>
      <name val="宋体"/>
      <family val="2"/>
      <charset val="134"/>
      <scheme val="minor"/>
    </font>
    <font>
      <sz val="9"/>
      <name val="宋体"/>
      <family val="3"/>
      <charset val="134"/>
      <scheme val="minor"/>
    </font>
    <font>
      <b/>
      <sz val="11"/>
      <color rgb="FFFF0000"/>
      <name val="宋体"/>
      <family val="3"/>
      <charset val="134"/>
      <scheme val="minor"/>
    </font>
    <font>
      <sz val="11"/>
      <color rgb="FFFF0000"/>
      <name val="宋体"/>
      <family val="2"/>
      <scheme val="minor"/>
    </font>
    <font>
      <sz val="11"/>
      <color rgb="FFFF0000"/>
      <name val="宋体"/>
      <family val="3"/>
      <charset val="134"/>
      <scheme val="minor"/>
    </font>
    <font>
      <b/>
      <sz val="9"/>
      <color indexed="81"/>
      <name val="宋体"/>
      <family val="3"/>
      <charset val="134"/>
    </font>
    <font>
      <sz val="9"/>
      <color indexed="81"/>
      <name val="宋体"/>
      <family val="3"/>
      <charset val="134"/>
    </font>
    <font>
      <sz val="11"/>
      <color theme="1"/>
      <name val="宋体"/>
      <family val="2"/>
      <charset val="134"/>
      <scheme val="minor"/>
    </font>
    <font>
      <sz val="11"/>
      <color rgb="FFFF0000"/>
      <name val="宋体"/>
      <family val="2"/>
      <charset val="134"/>
      <scheme val="minor"/>
    </font>
    <font>
      <sz val="11"/>
      <color rgb="FF00B0F0"/>
      <name val="宋体"/>
      <family val="2"/>
      <charset val="134"/>
      <scheme val="minor"/>
    </font>
    <font>
      <b/>
      <sz val="11"/>
      <color theme="1"/>
      <name val="宋体"/>
      <family val="3"/>
      <charset val="134"/>
      <scheme val="minor"/>
    </font>
    <font>
      <u/>
      <sz val="11"/>
      <color theme="10"/>
      <name val="宋体"/>
      <family val="2"/>
      <charset val="134"/>
      <scheme val="minor"/>
    </font>
  </fonts>
  <fills count="5">
    <fill>
      <patternFill patternType="none"/>
    </fill>
    <fill>
      <patternFill patternType="gray125"/>
    </fill>
    <fill>
      <patternFill patternType="solid">
        <fgColor theme="5" tint="0.79998168889431442"/>
        <bgColor indexed="64"/>
      </patternFill>
    </fill>
    <fill>
      <patternFill patternType="solid">
        <fgColor theme="4" tint="0.79998168889431442"/>
        <bgColor indexed="64"/>
      </patternFill>
    </fill>
    <fill>
      <patternFill patternType="solid">
        <fgColor rgb="FFFFFF00"/>
        <bgColor indexed="64"/>
      </patternFill>
    </fill>
  </fills>
  <borders count="1">
    <border>
      <left/>
      <right/>
      <top/>
      <bottom/>
      <diagonal/>
    </border>
  </borders>
  <cellStyleXfs count="3">
    <xf numFmtId="0" fontId="0" fillId="0" borderId="0">
      <alignment vertical="center"/>
    </xf>
    <xf numFmtId="9" fontId="8" fillId="0" borderId="0" applyFont="0" applyFill="0" applyBorder="0" applyAlignment="0" applyProtection="0">
      <alignment vertical="center"/>
    </xf>
    <xf numFmtId="0" fontId="12" fillId="0" borderId="0" applyNumberFormat="0" applyFill="0" applyBorder="0" applyAlignment="0" applyProtection="0">
      <alignment vertical="center"/>
    </xf>
  </cellStyleXfs>
  <cellXfs count="40">
    <xf numFmtId="0" fontId="0" fillId="0" borderId="0" xfId="0">
      <alignment vertical="center"/>
    </xf>
    <xf numFmtId="0" fontId="0" fillId="0" borderId="0" xfId="0" applyAlignment="1">
      <alignment horizontal="left"/>
    </xf>
    <xf numFmtId="0" fontId="0" fillId="0" borderId="0" xfId="0" applyAlignment="1"/>
    <xf numFmtId="0" fontId="0" fillId="2" borderId="0" xfId="0" applyFill="1" applyAlignment="1"/>
    <xf numFmtId="0" fontId="3" fillId="0" borderId="0" xfId="0" applyFont="1" applyAlignment="1"/>
    <xf numFmtId="176" fontId="0" fillId="0" borderId="0" xfId="0" applyNumberFormat="1" applyAlignment="1">
      <alignment horizontal="left"/>
    </xf>
    <xf numFmtId="176" fontId="0" fillId="0" borderId="0" xfId="0" applyNumberFormat="1" applyAlignment="1"/>
    <xf numFmtId="177" fontId="0" fillId="0" borderId="0" xfId="0" applyNumberFormat="1" applyAlignment="1"/>
    <xf numFmtId="2" fontId="0" fillId="2" borderId="0" xfId="0" applyNumberFormat="1" applyFill="1" applyAlignment="1"/>
    <xf numFmtId="0" fontId="4" fillId="0" borderId="0" xfId="0" applyFont="1" applyAlignment="1">
      <alignment horizontal="left"/>
    </xf>
    <xf numFmtId="176" fontId="5" fillId="0" borderId="0" xfId="0" applyNumberFormat="1" applyFont="1" applyAlignment="1">
      <alignment horizontal="left"/>
    </xf>
    <xf numFmtId="0" fontId="5" fillId="0" borderId="0" xfId="0" applyFont="1" applyAlignment="1"/>
    <xf numFmtId="176" fontId="5" fillId="0" borderId="0" xfId="0" applyNumberFormat="1" applyFont="1" applyAlignment="1"/>
    <xf numFmtId="177" fontId="5" fillId="0" borderId="0" xfId="0" applyNumberFormat="1" applyFont="1" applyAlignment="1"/>
    <xf numFmtId="176" fontId="5" fillId="3" borderId="0" xfId="0" applyNumberFormat="1" applyFont="1" applyFill="1" applyAlignment="1"/>
    <xf numFmtId="2" fontId="5" fillId="2" borderId="0" xfId="0" applyNumberFormat="1" applyFont="1" applyFill="1" applyAlignment="1"/>
    <xf numFmtId="176" fontId="0" fillId="3" borderId="0" xfId="0" applyNumberFormat="1" applyFill="1" applyAlignment="1"/>
    <xf numFmtId="0" fontId="5" fillId="0" borderId="0" xfId="0" applyFont="1" applyAlignment="1">
      <alignment horizontal="left"/>
    </xf>
    <xf numFmtId="178" fontId="9" fillId="0" borderId="0" xfId="1" applyNumberFormat="1" applyFont="1">
      <alignment vertical="center"/>
    </xf>
    <xf numFmtId="0" fontId="0" fillId="4" borderId="0" xfId="0" applyFill="1" applyAlignment="1"/>
    <xf numFmtId="177" fontId="0" fillId="4" borderId="0" xfId="0" applyNumberFormat="1" applyFill="1" applyAlignment="1"/>
    <xf numFmtId="177" fontId="5" fillId="4" borderId="0" xfId="0" applyNumberFormat="1" applyFont="1" applyFill="1" applyAlignment="1"/>
    <xf numFmtId="0" fontId="0" fillId="0" borderId="0" xfId="0" applyAlignment="1">
      <alignment horizontal="right" vertical="center"/>
    </xf>
    <xf numFmtId="0" fontId="10" fillId="0" borderId="0" xfId="0" applyFont="1">
      <alignment vertical="center"/>
    </xf>
    <xf numFmtId="0" fontId="9" fillId="0" borderId="0" xfId="0" applyFont="1">
      <alignment vertical="center"/>
    </xf>
    <xf numFmtId="179" fontId="9" fillId="0" borderId="0" xfId="0" applyNumberFormat="1" applyFont="1">
      <alignment vertical="center"/>
    </xf>
    <xf numFmtId="9" fontId="10" fillId="0" borderId="0" xfId="0" applyNumberFormat="1" applyFont="1">
      <alignment vertical="center"/>
    </xf>
    <xf numFmtId="0" fontId="11" fillId="0" borderId="0" xfId="0" applyFont="1">
      <alignment vertical="center"/>
    </xf>
    <xf numFmtId="179" fontId="9" fillId="4" borderId="0" xfId="0" applyNumberFormat="1" applyFont="1" applyFill="1">
      <alignment vertical="center"/>
    </xf>
    <xf numFmtId="0" fontId="12" fillId="0" borderId="0" xfId="2">
      <alignment vertical="center"/>
    </xf>
    <xf numFmtId="2" fontId="9" fillId="0" borderId="0" xfId="0" applyNumberFormat="1" applyFont="1">
      <alignment vertical="center"/>
    </xf>
    <xf numFmtId="0" fontId="10" fillId="0" borderId="0" xfId="0" applyFont="1" applyAlignment="1">
      <alignment horizontal="right" vertical="center"/>
    </xf>
    <xf numFmtId="0" fontId="0" fillId="4" borderId="0" xfId="0" applyFill="1">
      <alignment vertical="center"/>
    </xf>
    <xf numFmtId="0" fontId="10" fillId="4" borderId="0" xfId="0" applyFont="1" applyFill="1">
      <alignment vertical="center"/>
    </xf>
    <xf numFmtId="176" fontId="10" fillId="0" borderId="0" xfId="0" applyNumberFormat="1" applyFont="1">
      <alignment vertical="center"/>
    </xf>
    <xf numFmtId="176" fontId="0" fillId="0" borderId="0" xfId="0" applyNumberFormat="1">
      <alignment vertical="center"/>
    </xf>
    <xf numFmtId="180" fontId="9" fillId="4" borderId="0" xfId="0" applyNumberFormat="1" applyFont="1" applyFill="1">
      <alignment vertical="center"/>
    </xf>
    <xf numFmtId="0" fontId="0" fillId="0" borderId="0" xfId="0" applyAlignment="1">
      <alignment horizontal="left" vertical="center" wrapText="1"/>
    </xf>
    <xf numFmtId="0" fontId="0" fillId="4" borderId="0" xfId="0" applyFill="1" applyAlignment="1">
      <alignment horizontal="left" vertical="center" wrapText="1"/>
    </xf>
    <xf numFmtId="0" fontId="0" fillId="0" borderId="0" xfId="0" applyAlignment="1">
      <alignment horizontal="center" vertical="center" wrapText="1"/>
    </xf>
  </cellXfs>
  <cellStyles count="3">
    <cellStyle name="百分比" xfId="1" builtinId="5"/>
    <cellStyle name="常规" xfId="0" builtinId="0"/>
    <cellStyle name="超链接"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2.xml.rels><?xml version="1.0" encoding="UTF-8" standalone="yes"?>
<Relationships xmlns="http://schemas.openxmlformats.org/package/2006/relationships"><Relationship Id="rId1" Type="http://schemas.openxmlformats.org/officeDocument/2006/relationships/chartUserShapes" Target="../drawings/drawing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ltLang="en-US" sz="900" b="1">
                <a:latin typeface="Calibri"/>
                <a:ea typeface="楷体_GB2312"/>
                <a:cs typeface="楷体_GB2312"/>
              </a:defRPr>
            </a:pPr>
            <a:r>
              <a:rPr lang="zh-CN">
                <a:latin typeface="Calibri"/>
                <a:ea typeface="楷体_GB2312"/>
              </a:rPr>
              <a:t>氢终端成本构成</a:t>
            </a:r>
          </a:p>
        </c:rich>
      </c:tx>
      <c:overlay val="0"/>
    </c:title>
    <c:autoTitleDeleted val="0"/>
    <c:plotArea>
      <c:layout/>
      <c:pieChart>
        <c:varyColors val="1"/>
        <c:ser>
          <c:idx val="0"/>
          <c:order val="0"/>
          <c:dPt>
            <c:idx val="0"/>
            <c:bubble3D val="0"/>
            <c:spPr>
              <a:solidFill>
                <a:srgbClr val="640000"/>
              </a:solidFill>
            </c:spPr>
            <c:extLst>
              <c:ext xmlns:c16="http://schemas.microsoft.com/office/drawing/2014/chart" uri="{C3380CC4-5D6E-409C-BE32-E72D297353CC}">
                <c16:uniqueId val="{00000001-7AFA-425C-9E67-50CEFF42BC4D}"/>
              </c:ext>
            </c:extLst>
          </c:dPt>
          <c:dPt>
            <c:idx val="1"/>
            <c:bubble3D val="0"/>
            <c:spPr>
              <a:solidFill>
                <a:srgbClr val="C8C8C8"/>
              </a:solidFill>
            </c:spPr>
            <c:extLst>
              <c:ext xmlns:c16="http://schemas.microsoft.com/office/drawing/2014/chart" uri="{C3380CC4-5D6E-409C-BE32-E72D297353CC}">
                <c16:uniqueId val="{00000003-7AFA-425C-9E67-50CEFF42BC4D}"/>
              </c:ext>
            </c:extLst>
          </c:dPt>
          <c:dPt>
            <c:idx val="2"/>
            <c:bubble3D val="0"/>
            <c:spPr>
              <a:solidFill>
                <a:srgbClr val="BE8C4B"/>
              </a:solidFill>
            </c:spPr>
            <c:extLst>
              <c:ext xmlns:c16="http://schemas.microsoft.com/office/drawing/2014/chart" uri="{C3380CC4-5D6E-409C-BE32-E72D297353CC}">
                <c16:uniqueId val="{00000005-7AFA-425C-9E67-50CEFF42BC4D}"/>
              </c:ext>
            </c:extLst>
          </c:dPt>
          <c:dLbls>
            <c:spPr>
              <a:noFill/>
              <a:ln>
                <a:noFill/>
              </a:ln>
              <a:effectLst/>
            </c:spPr>
            <c:txPr>
              <a:bodyPr/>
              <a:lstStyle/>
              <a:p>
                <a:pPr>
                  <a:defRPr sz="800">
                    <a:latin typeface="Calibri"/>
                    <a:ea typeface="楷体_GB2312"/>
                  </a:defRPr>
                </a:pPr>
                <a:endParaRPr lang="zh-CN"/>
              </a:p>
            </c:txPr>
            <c:dLblPos val="outEnd"/>
            <c:showLegendKey val="0"/>
            <c:showVal val="0"/>
            <c:showCatName val="0"/>
            <c:showSerName val="0"/>
            <c:showPercent val="1"/>
            <c:showBubbleSize val="0"/>
            <c:showLeaderLines val="1"/>
            <c:extLst>
              <c:ext xmlns:c15="http://schemas.microsoft.com/office/drawing/2012/chart" uri="{CE6537A1-D6FC-4f65-9D91-7224C49458BB}"/>
            </c:extLst>
          </c:dLbls>
          <c:cat>
            <c:strRef>
              <c:f>[1]氢能平价测算!$H$3:$J$3</c:f>
              <c:strCache>
                <c:ptCount val="3"/>
                <c:pt idx="0">
                  <c:v>制氢成本</c:v>
                </c:pt>
                <c:pt idx="1">
                  <c:v>运输成本</c:v>
                </c:pt>
                <c:pt idx="2">
                  <c:v>加氢成本</c:v>
                </c:pt>
              </c:strCache>
            </c:strRef>
          </c:cat>
          <c:val>
            <c:numRef>
              <c:f>[1]氢能平价测算!$H$5:$J$5</c:f>
              <c:numCache>
                <c:formatCode>General</c:formatCode>
                <c:ptCount val="3"/>
                <c:pt idx="0">
                  <c:v>16.66</c:v>
                </c:pt>
                <c:pt idx="1">
                  <c:v>12.6</c:v>
                </c:pt>
                <c:pt idx="2">
                  <c:v>37.1</c:v>
                </c:pt>
              </c:numCache>
            </c:numRef>
          </c:val>
          <c:extLst>
            <c:ext xmlns:c16="http://schemas.microsoft.com/office/drawing/2014/chart" uri="{C3380CC4-5D6E-409C-BE32-E72D297353CC}">
              <c16:uniqueId val="{00000006-7AFA-425C-9E67-50CEFF42BC4D}"/>
            </c:ext>
          </c:extLst>
        </c:ser>
        <c:dLbls>
          <c:showLegendKey val="0"/>
          <c:showVal val="0"/>
          <c:showCatName val="0"/>
          <c:showSerName val="0"/>
          <c:showPercent val="0"/>
          <c:showBubbleSize val="0"/>
          <c:showLeaderLines val="1"/>
        </c:dLbls>
        <c:firstSliceAng val="0"/>
      </c:pieChart>
      <c:spPr>
        <a:noFill/>
        <a:extLst>
          <a:ext uri="{909E8E84-426E-40DD-AFC4-6F175D3DCCD1}">
            <a14:hiddenFill xmlns:a14="http://schemas.microsoft.com/office/drawing/2010/main">
              <a:noFill/>
            </a14:hiddenFill>
          </a:ext>
        </a:extLst>
      </c:spPr>
    </c:plotArea>
    <c:legend>
      <c:legendPos val="r"/>
      <c:overlay val="0"/>
      <c:txPr>
        <a:bodyPr/>
        <a:lstStyle/>
        <a:p>
          <a:pPr>
            <a:defRPr sz="800">
              <a:solidFill>
                <a:srgbClr val="000000"/>
              </a:solidFill>
              <a:latin typeface="Calibri"/>
              <a:ea typeface="楷体_GB2312"/>
              <a:cs typeface="Calibri"/>
            </a:defRPr>
          </a:pPr>
          <a:endParaRPr lang="zh-CN"/>
        </a:p>
      </c:txPr>
    </c:legend>
    <c:plotVisOnly val="1"/>
    <c:dispBlanksAs val="gap"/>
    <c:showDLblsOverMax val="0"/>
  </c:chart>
  <c:spPr>
    <a:noFill/>
    <a:ln w="12700">
      <a:solidFill>
        <a:schemeClr val="bg1">
          <a:lumMod val="100000"/>
        </a:schemeClr>
      </a:solidFill>
    </a:ln>
    <a:extLst>
      <a:ext uri="{909E8E84-426E-40DD-AFC4-6F175D3DCCD1}">
        <a14:hiddenFill xmlns:a14="http://schemas.microsoft.com/office/drawing/2010/main">
          <a:solidFill>
            <a:sysClr val="window" lastClr="FFFFFF"/>
          </a:solidFill>
        </a14:hiddenFill>
      </a:ext>
    </a:extLst>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ltLang="en-US" sz="1100" b="1">
                <a:latin typeface="Calibri"/>
                <a:ea typeface="楷体_GB2312"/>
                <a:cs typeface="楷体_GB2312"/>
              </a:defRPr>
            </a:pPr>
            <a:r>
              <a:rPr lang="zh-CN" altLang="en-US" sz="1100">
                <a:latin typeface="Calibri"/>
                <a:ea typeface="楷体_GB2312"/>
              </a:rPr>
              <a:t>终端氢价格预测</a:t>
            </a:r>
          </a:p>
        </c:rich>
      </c:tx>
      <c:overlay val="0"/>
    </c:title>
    <c:autoTitleDeleted val="0"/>
    <c:plotArea>
      <c:layout/>
      <c:barChart>
        <c:barDir val="col"/>
        <c:grouping val="clustered"/>
        <c:varyColors val="0"/>
        <c:ser>
          <c:idx val="0"/>
          <c:order val="0"/>
          <c:tx>
            <c:strRef>
              <c:f>[1]氢能平价测算!$D$2</c:f>
              <c:strCache>
                <c:ptCount val="1"/>
                <c:pt idx="0">
                  <c:v>中国终端用氢成本（重整制氢）</c:v>
                </c:pt>
              </c:strCache>
            </c:strRef>
          </c:tx>
          <c:spPr>
            <a:solidFill>
              <a:srgbClr val="640000"/>
            </a:solidFill>
          </c:spPr>
          <c:invertIfNegative val="0"/>
          <c:cat>
            <c:strRef>
              <c:f>[1]氢能平价测算!$A$5:$A$46</c:f>
              <c:strCache>
                <c:ptCount val="42"/>
                <c:pt idx="0">
                  <c:v>2019</c:v>
                </c:pt>
                <c:pt idx="1">
                  <c:v>2020E</c:v>
                </c:pt>
                <c:pt idx="2">
                  <c:v>2021E</c:v>
                </c:pt>
                <c:pt idx="3">
                  <c:v>2022E</c:v>
                </c:pt>
                <c:pt idx="4">
                  <c:v>2023E</c:v>
                </c:pt>
                <c:pt idx="5">
                  <c:v>2024E</c:v>
                </c:pt>
                <c:pt idx="6">
                  <c:v>2025E</c:v>
                </c:pt>
                <c:pt idx="7">
                  <c:v>2026E</c:v>
                </c:pt>
                <c:pt idx="8">
                  <c:v>2027E</c:v>
                </c:pt>
                <c:pt idx="9">
                  <c:v>2028E</c:v>
                </c:pt>
                <c:pt idx="10">
                  <c:v>2029E</c:v>
                </c:pt>
                <c:pt idx="11">
                  <c:v>2030E</c:v>
                </c:pt>
                <c:pt idx="12">
                  <c:v>2031E</c:v>
                </c:pt>
                <c:pt idx="13">
                  <c:v>2032E</c:v>
                </c:pt>
                <c:pt idx="14">
                  <c:v>2033E</c:v>
                </c:pt>
                <c:pt idx="15">
                  <c:v>2034E</c:v>
                </c:pt>
                <c:pt idx="16">
                  <c:v>2035E</c:v>
                </c:pt>
                <c:pt idx="17">
                  <c:v>2036E</c:v>
                </c:pt>
                <c:pt idx="18">
                  <c:v>2037E</c:v>
                </c:pt>
                <c:pt idx="19">
                  <c:v>2038E</c:v>
                </c:pt>
                <c:pt idx="20">
                  <c:v>2039E</c:v>
                </c:pt>
                <c:pt idx="21">
                  <c:v>2040E</c:v>
                </c:pt>
                <c:pt idx="22">
                  <c:v>2041E</c:v>
                </c:pt>
                <c:pt idx="23">
                  <c:v>2042E</c:v>
                </c:pt>
                <c:pt idx="24">
                  <c:v>2043E</c:v>
                </c:pt>
                <c:pt idx="25">
                  <c:v>2044E</c:v>
                </c:pt>
                <c:pt idx="26">
                  <c:v>2045E</c:v>
                </c:pt>
                <c:pt idx="27">
                  <c:v>2046E</c:v>
                </c:pt>
                <c:pt idx="28">
                  <c:v>2047E</c:v>
                </c:pt>
                <c:pt idx="29">
                  <c:v>2048E</c:v>
                </c:pt>
                <c:pt idx="30">
                  <c:v>2049E</c:v>
                </c:pt>
                <c:pt idx="31">
                  <c:v>2050E</c:v>
                </c:pt>
                <c:pt idx="32">
                  <c:v>2051E</c:v>
                </c:pt>
                <c:pt idx="33">
                  <c:v>2052E</c:v>
                </c:pt>
                <c:pt idx="34">
                  <c:v>2053E</c:v>
                </c:pt>
                <c:pt idx="35">
                  <c:v>2054E</c:v>
                </c:pt>
                <c:pt idx="36">
                  <c:v>2055E</c:v>
                </c:pt>
                <c:pt idx="37">
                  <c:v>2056E</c:v>
                </c:pt>
                <c:pt idx="38">
                  <c:v>2057E</c:v>
                </c:pt>
                <c:pt idx="39">
                  <c:v>2058E</c:v>
                </c:pt>
                <c:pt idx="40">
                  <c:v>2059E</c:v>
                </c:pt>
                <c:pt idx="41">
                  <c:v>2060E</c:v>
                </c:pt>
              </c:strCache>
            </c:strRef>
          </c:cat>
          <c:val>
            <c:numRef>
              <c:f>[1]氢能平价测算!$E$5:$E$46</c:f>
              <c:numCache>
                <c:formatCode>General</c:formatCode>
                <c:ptCount val="42"/>
                <c:pt idx="0">
                  <c:v>73.733333333333334</c:v>
                </c:pt>
                <c:pt idx="1">
                  <c:v>66.471010101010094</c:v>
                </c:pt>
                <c:pt idx="2">
                  <c:v>60.17118686868686</c:v>
                </c:pt>
                <c:pt idx="3">
                  <c:v>54.69298863636363</c:v>
                </c:pt>
                <c:pt idx="4">
                  <c:v>49.916496654040394</c:v>
                </c:pt>
                <c:pt idx="5">
                  <c:v>45.739613734217158</c:v>
                </c:pt>
                <c:pt idx="6">
                  <c:v>42.075399330018925</c:v>
                </c:pt>
                <c:pt idx="7">
                  <c:v>38.849803935976944</c:v>
                </c:pt>
                <c:pt idx="8">
                  <c:v>35.999742933849021</c:v>
                </c:pt>
                <c:pt idx="9">
                  <c:v>34.033092235295754</c:v>
                </c:pt>
                <c:pt idx="10">
                  <c:v>32.486337418933068</c:v>
                </c:pt>
                <c:pt idx="11">
                  <c:v>31.453333333333333</c:v>
                </c:pt>
                <c:pt idx="12">
                  <c:v>30.94777777777778</c:v>
                </c:pt>
                <c:pt idx="13">
                  <c:v>30.457233333333331</c:v>
                </c:pt>
                <c:pt idx="14">
                  <c:v>29.981154777777778</c:v>
                </c:pt>
                <c:pt idx="15">
                  <c:v>29.519020043333335</c:v>
                </c:pt>
                <c:pt idx="16">
                  <c:v>29.070329141077782</c:v>
                </c:pt>
                <c:pt idx="17">
                  <c:v>28.634603137492331</c:v>
                </c:pt>
                <c:pt idx="18">
                  <c:v>28.211383180572348</c:v>
                </c:pt>
                <c:pt idx="19">
                  <c:v>27.800229573054818</c:v>
                </c:pt>
                <c:pt idx="20">
                  <c:v>27.400720890438507</c:v>
                </c:pt>
                <c:pt idx="21">
                  <c:v>27.012453141587841</c:v>
                </c:pt>
                <c:pt idx="22">
                  <c:v>26.732832669897434</c:v>
                </c:pt>
                <c:pt idx="23">
                  <c:v>26.458804607640836</c:v>
                </c:pt>
                <c:pt idx="24">
                  <c:v>26.190257106629371</c:v>
                </c:pt>
                <c:pt idx="25">
                  <c:v>25.927080555638135</c:v>
                </c:pt>
                <c:pt idx="26">
                  <c:v>25.669167535666723</c:v>
                </c:pt>
                <c:pt idx="27">
                  <c:v>25.416412776094738</c:v>
                </c:pt>
                <c:pt idx="28">
                  <c:v>25.168713111714204</c:v>
                </c:pt>
                <c:pt idx="29">
                  <c:v>24.925967440621267</c:v>
                </c:pt>
                <c:pt idx="30">
                  <c:v>24.688076682950193</c:v>
                </c:pt>
                <c:pt idx="31">
                  <c:v>24.454943740432544</c:v>
                </c:pt>
                <c:pt idx="32">
                  <c:v>24.226473456765241</c:v>
                </c:pt>
                <c:pt idx="33">
                  <c:v>24.002572578771293</c:v>
                </c:pt>
                <c:pt idx="34">
                  <c:v>23.783149718337217</c:v>
                </c:pt>
                <c:pt idx="35">
                  <c:v>23.568115315111822</c:v>
                </c:pt>
                <c:pt idx="36">
                  <c:v>23.357381599950937</c:v>
                </c:pt>
                <c:pt idx="37">
                  <c:v>23.150862559093277</c:v>
                </c:pt>
                <c:pt idx="38">
                  <c:v>22.948473899052761</c:v>
                </c:pt>
                <c:pt idx="39">
                  <c:v>22.750133012213052</c:v>
                </c:pt>
                <c:pt idx="40">
                  <c:v>22.555758943110149</c:v>
                </c:pt>
                <c:pt idx="41">
                  <c:v>22.365272355389294</c:v>
                </c:pt>
              </c:numCache>
            </c:numRef>
          </c:val>
          <c:extLst>
            <c:ext xmlns:c16="http://schemas.microsoft.com/office/drawing/2014/chart" uri="{C3380CC4-5D6E-409C-BE32-E72D297353CC}">
              <c16:uniqueId val="{00000000-A67C-45C8-9575-D33AD79DA48F}"/>
            </c:ext>
          </c:extLst>
        </c:ser>
        <c:ser>
          <c:idx val="1"/>
          <c:order val="1"/>
          <c:tx>
            <c:strRef>
              <c:f>[1]氢能平价测算!$L$2</c:f>
              <c:strCache>
                <c:ptCount val="1"/>
                <c:pt idx="0">
                  <c:v>中国终端用氢成本（电解水制氢）</c:v>
                </c:pt>
              </c:strCache>
            </c:strRef>
          </c:tx>
          <c:spPr>
            <a:solidFill>
              <a:srgbClr val="C8C8C8"/>
            </a:solidFill>
          </c:spPr>
          <c:invertIfNegative val="0"/>
          <c:cat>
            <c:strRef>
              <c:f>[1]氢能平价测算!$A$5:$A$46</c:f>
              <c:strCache>
                <c:ptCount val="42"/>
                <c:pt idx="0">
                  <c:v>2019</c:v>
                </c:pt>
                <c:pt idx="1">
                  <c:v>2020E</c:v>
                </c:pt>
                <c:pt idx="2">
                  <c:v>2021E</c:v>
                </c:pt>
                <c:pt idx="3">
                  <c:v>2022E</c:v>
                </c:pt>
                <c:pt idx="4">
                  <c:v>2023E</c:v>
                </c:pt>
                <c:pt idx="5">
                  <c:v>2024E</c:v>
                </c:pt>
                <c:pt idx="6">
                  <c:v>2025E</c:v>
                </c:pt>
                <c:pt idx="7">
                  <c:v>2026E</c:v>
                </c:pt>
                <c:pt idx="8">
                  <c:v>2027E</c:v>
                </c:pt>
                <c:pt idx="9">
                  <c:v>2028E</c:v>
                </c:pt>
                <c:pt idx="10">
                  <c:v>2029E</c:v>
                </c:pt>
                <c:pt idx="11">
                  <c:v>2030E</c:v>
                </c:pt>
                <c:pt idx="12">
                  <c:v>2031E</c:v>
                </c:pt>
                <c:pt idx="13">
                  <c:v>2032E</c:v>
                </c:pt>
                <c:pt idx="14">
                  <c:v>2033E</c:v>
                </c:pt>
                <c:pt idx="15">
                  <c:v>2034E</c:v>
                </c:pt>
                <c:pt idx="16">
                  <c:v>2035E</c:v>
                </c:pt>
                <c:pt idx="17">
                  <c:v>2036E</c:v>
                </c:pt>
                <c:pt idx="18">
                  <c:v>2037E</c:v>
                </c:pt>
                <c:pt idx="19">
                  <c:v>2038E</c:v>
                </c:pt>
                <c:pt idx="20">
                  <c:v>2039E</c:v>
                </c:pt>
                <c:pt idx="21">
                  <c:v>2040E</c:v>
                </c:pt>
                <c:pt idx="22">
                  <c:v>2041E</c:v>
                </c:pt>
                <c:pt idx="23">
                  <c:v>2042E</c:v>
                </c:pt>
                <c:pt idx="24">
                  <c:v>2043E</c:v>
                </c:pt>
                <c:pt idx="25">
                  <c:v>2044E</c:v>
                </c:pt>
                <c:pt idx="26">
                  <c:v>2045E</c:v>
                </c:pt>
                <c:pt idx="27">
                  <c:v>2046E</c:v>
                </c:pt>
                <c:pt idx="28">
                  <c:v>2047E</c:v>
                </c:pt>
                <c:pt idx="29">
                  <c:v>2048E</c:v>
                </c:pt>
                <c:pt idx="30">
                  <c:v>2049E</c:v>
                </c:pt>
                <c:pt idx="31">
                  <c:v>2050E</c:v>
                </c:pt>
                <c:pt idx="32">
                  <c:v>2051E</c:v>
                </c:pt>
                <c:pt idx="33">
                  <c:v>2052E</c:v>
                </c:pt>
                <c:pt idx="34">
                  <c:v>2053E</c:v>
                </c:pt>
                <c:pt idx="35">
                  <c:v>2054E</c:v>
                </c:pt>
                <c:pt idx="36">
                  <c:v>2055E</c:v>
                </c:pt>
                <c:pt idx="37">
                  <c:v>2056E</c:v>
                </c:pt>
                <c:pt idx="38">
                  <c:v>2057E</c:v>
                </c:pt>
                <c:pt idx="39">
                  <c:v>2058E</c:v>
                </c:pt>
                <c:pt idx="40">
                  <c:v>2059E</c:v>
                </c:pt>
                <c:pt idx="41">
                  <c:v>2060E</c:v>
                </c:pt>
              </c:strCache>
            </c:strRef>
          </c:cat>
          <c:val>
            <c:numRef>
              <c:f>[1]氢能平价测算!$M$5:$M$46</c:f>
              <c:numCache>
                <c:formatCode>General</c:formatCode>
                <c:ptCount val="42"/>
                <c:pt idx="0">
                  <c:v>79.887111111111111</c:v>
                </c:pt>
                <c:pt idx="1">
                  <c:v>72.634333333333316</c:v>
                </c:pt>
                <c:pt idx="2">
                  <c:v>64.808663888888887</c:v>
                </c:pt>
                <c:pt idx="3">
                  <c:v>57.828548263888877</c:v>
                </c:pt>
                <c:pt idx="4">
                  <c:v>51.572365407986098</c:v>
                </c:pt>
                <c:pt idx="5">
                  <c:v>45.936438887803803</c:v>
                </c:pt>
                <c:pt idx="6">
                  <c:v>40.832362966878243</c:v>
                </c:pt>
                <c:pt idx="7">
                  <c:v>37.348906449353699</c:v>
                </c:pt>
                <c:pt idx="8">
                  <c:v>34.257545471752437</c:v>
                </c:pt>
                <c:pt idx="9">
                  <c:v>32.064985326901493</c:v>
                </c:pt>
                <c:pt idx="10">
                  <c:v>30.306625197632417</c:v>
                </c:pt>
                <c:pt idx="11">
                  <c:v>29.029777777777781</c:v>
                </c:pt>
                <c:pt idx="12">
                  <c:v>28.527831111111116</c:v>
                </c:pt>
                <c:pt idx="13">
                  <c:v>28.035062222222219</c:v>
                </c:pt>
                <c:pt idx="14">
                  <c:v>27.55121755555556</c:v>
                </c:pt>
                <c:pt idx="15">
                  <c:v>27.07605212666666</c:v>
                </c:pt>
                <c:pt idx="16">
                  <c:v>26.609329175799999</c:v>
                </c:pt>
                <c:pt idx="17">
                  <c:v>26.150819837145111</c:v>
                </c:pt>
                <c:pt idx="18">
                  <c:v>25.700302823020259</c:v>
                </c:pt>
                <c:pt idx="19">
                  <c:v>25.257564122269226</c:v>
                </c:pt>
                <c:pt idx="20">
                  <c:v>24.822396712192194</c:v>
                </c:pt>
                <c:pt idx="21">
                  <c:v>24.394600283364952</c:v>
                </c:pt>
                <c:pt idx="22">
                  <c:v>24.05848203389677</c:v>
                </c:pt>
                <c:pt idx="23">
                  <c:v>23.727956193862397</c:v>
                </c:pt>
                <c:pt idx="24">
                  <c:v>23.402910915073154</c:v>
                </c:pt>
                <c:pt idx="25">
                  <c:v>23.083236586304142</c:v>
                </c:pt>
                <c:pt idx="26">
                  <c:v>22.768825788554953</c:v>
                </c:pt>
                <c:pt idx="27">
                  <c:v>22.459573251205189</c:v>
                </c:pt>
                <c:pt idx="28">
                  <c:v>22.155375809046873</c:v>
                </c:pt>
                <c:pt idx="29">
                  <c:v>21.856132360176161</c:v>
                </c:pt>
                <c:pt idx="30">
                  <c:v>21.561743824727312</c:v>
                </c:pt>
                <c:pt idx="31">
                  <c:v>21.272113104431877</c:v>
                </c:pt>
                <c:pt idx="32">
                  <c:v>21.005687265209023</c:v>
                </c:pt>
                <c:pt idx="33">
                  <c:v>20.743830831659515</c:v>
                </c:pt>
                <c:pt idx="34">
                  <c:v>20.486452415669884</c:v>
                </c:pt>
                <c:pt idx="35">
                  <c:v>20.23346245688894</c:v>
                </c:pt>
                <c:pt idx="36">
                  <c:v>19.9847731861725</c:v>
                </c:pt>
                <c:pt idx="37">
                  <c:v>19.740298589759277</c:v>
                </c:pt>
                <c:pt idx="38">
                  <c:v>19.499954374163206</c:v>
                </c:pt>
                <c:pt idx="39">
                  <c:v>19.263657931767948</c:v>
                </c:pt>
                <c:pt idx="40">
                  <c:v>19.031328307109483</c:v>
                </c:pt>
                <c:pt idx="41">
                  <c:v>18.802886163833076</c:v>
                </c:pt>
              </c:numCache>
            </c:numRef>
          </c:val>
          <c:extLst>
            <c:ext xmlns:c16="http://schemas.microsoft.com/office/drawing/2014/chart" uri="{C3380CC4-5D6E-409C-BE32-E72D297353CC}">
              <c16:uniqueId val="{00000001-A67C-45C8-9575-D33AD79DA48F}"/>
            </c:ext>
          </c:extLst>
        </c:ser>
        <c:dLbls>
          <c:showLegendKey val="0"/>
          <c:showVal val="0"/>
          <c:showCatName val="0"/>
          <c:showSerName val="0"/>
          <c:showPercent val="0"/>
          <c:showBubbleSize val="0"/>
        </c:dLbls>
        <c:gapWidth val="150"/>
        <c:axId val="116709248"/>
        <c:axId val="116710784"/>
      </c:barChart>
      <c:catAx>
        <c:axId val="116709248"/>
        <c:scaling>
          <c:orientation val="minMax"/>
        </c:scaling>
        <c:delete val="0"/>
        <c:axPos val="b"/>
        <c:numFmt formatCode="General" sourceLinked="0"/>
        <c:majorTickMark val="out"/>
        <c:minorTickMark val="none"/>
        <c:tickLblPos val="nextTo"/>
        <c:txPr>
          <a:bodyPr rot="-5400000" vert="horz"/>
          <a:lstStyle/>
          <a:p>
            <a:pPr>
              <a:defRPr sz="800">
                <a:latin typeface="Calibri"/>
                <a:ea typeface="Calibri"/>
                <a:cs typeface="Calibri"/>
              </a:defRPr>
            </a:pPr>
            <a:endParaRPr lang="zh-CN"/>
          </a:p>
        </c:txPr>
        <c:crossAx val="116710784"/>
        <c:crosses val="autoZero"/>
        <c:auto val="1"/>
        <c:lblAlgn val="ctr"/>
        <c:lblOffset val="100"/>
        <c:noMultiLvlLbl val="0"/>
      </c:catAx>
      <c:valAx>
        <c:axId val="116710784"/>
        <c:scaling>
          <c:orientation val="minMax"/>
        </c:scaling>
        <c:delete val="0"/>
        <c:axPos val="l"/>
        <c:majorGridlines>
          <c:spPr>
            <a:ln w="6350" cap="flat" cmpd="sng" algn="ctr">
              <a:noFill/>
              <a:prstDash val="solid"/>
              <a:round/>
            </a:ln>
            <a:effectLst/>
            <a:extLst>
              <a:ext uri="{91240B29-F687-4F45-9708-019B960494DF}">
                <a14:hiddenLine xmlns:a14="http://schemas.microsoft.com/office/drawing/2010/main" w="6350" cap="flat" cmpd="sng" algn="ctr">
                  <a:solidFill>
                    <a:sysClr val="windowText" lastClr="000000">
                      <a:tint val="75000"/>
                    </a:sysClr>
                  </a:solidFill>
                  <a:prstDash val="solid"/>
                  <a:round/>
                </a14:hiddenLine>
              </a:ext>
            </a:extLst>
          </c:spPr>
        </c:majorGridlines>
        <c:numFmt formatCode="General" sourceLinked="1"/>
        <c:majorTickMark val="none"/>
        <c:minorTickMark val="none"/>
        <c:tickLblPos val="nextTo"/>
        <c:txPr>
          <a:bodyPr/>
          <a:lstStyle/>
          <a:p>
            <a:pPr>
              <a:defRPr sz="800">
                <a:solidFill>
                  <a:srgbClr val="000000"/>
                </a:solidFill>
                <a:latin typeface="Calibri"/>
                <a:ea typeface="Calibri"/>
                <a:cs typeface="Calibri"/>
              </a:defRPr>
            </a:pPr>
            <a:endParaRPr lang="zh-CN"/>
          </a:p>
        </c:txPr>
        <c:crossAx val="116709248"/>
        <c:crosses val="autoZero"/>
        <c:crossBetween val="between"/>
      </c:valAx>
      <c:spPr>
        <a:noFill/>
        <a:extLst>
          <a:ext uri="{909E8E84-426E-40DD-AFC4-6F175D3DCCD1}">
            <a14:hiddenFill xmlns:a14="http://schemas.microsoft.com/office/drawing/2010/main">
              <a:solidFill>
                <a:sysClr val="window" lastClr="FFFFFF"/>
              </a:solidFill>
            </a14:hiddenFill>
          </a:ext>
        </a:extLst>
      </c:spPr>
    </c:plotArea>
    <c:legend>
      <c:legendPos val="b"/>
      <c:overlay val="0"/>
      <c:txPr>
        <a:bodyPr/>
        <a:lstStyle/>
        <a:p>
          <a:pPr>
            <a:defRPr sz="800">
              <a:solidFill>
                <a:srgbClr val="000000"/>
              </a:solidFill>
              <a:latin typeface="Calibri"/>
              <a:ea typeface="楷体_GB2312"/>
              <a:cs typeface="Calibri"/>
            </a:defRPr>
          </a:pPr>
          <a:endParaRPr lang="zh-CN"/>
        </a:p>
      </c:txPr>
    </c:legend>
    <c:plotVisOnly val="1"/>
    <c:dispBlanksAs val="gap"/>
    <c:showDLblsOverMax val="0"/>
  </c:chart>
  <c:spPr>
    <a:noFill/>
    <a:ln w="6350" cap="flat" cmpd="sng" algn="ctr">
      <a:noFill/>
      <a:prstDash val="solid"/>
      <a:round/>
    </a:ln>
    <a:effectLst/>
    <a:extLst>
      <a:ext uri="{909E8E84-426E-40DD-AFC4-6F175D3DCCD1}">
        <a14:hiddenFill xmlns:a14="http://schemas.microsoft.com/office/drawing/2010/main">
          <a:solidFill>
            <a:sysClr val="window" lastClr="FFFFFF"/>
          </a:solidFill>
        </a14:hiddenFill>
      </a:ext>
      <a:ext uri="{91240B29-F687-4F45-9708-019B960494DF}">
        <a14:hiddenLine xmlns:a14="http://schemas.microsoft.com/office/drawing/2010/main" w="6350" cap="flat" cmpd="sng" algn="ctr">
          <a:solidFill>
            <a:sysClr val="windowText" lastClr="000000">
              <a:tint val="75000"/>
            </a:sysClr>
          </a:solidFill>
          <a:prstDash val="solid"/>
          <a:round/>
        </a14:hiddenLine>
      </a:ext>
    </a:extLst>
  </c:spPr>
  <c:printSettings>
    <c:headerFooter/>
    <c:pageMargins b="0.75" l="0.7" r="0.7" t="0.75" header="0.3" footer="0.3"/>
    <c:pageSetup/>
  </c:printSettings>
  <c:userShapes r:id="rId1"/>
</c:chartSpac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jpeg"/><Relationship Id="rId1" Type="http://schemas.openxmlformats.org/officeDocument/2006/relationships/image" Target="../media/image6.jpe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6.jpeg"/><Relationship Id="rId2" Type="http://schemas.openxmlformats.org/officeDocument/2006/relationships/image" Target="../media/image15.jpeg"/><Relationship Id="rId1" Type="http://schemas.openxmlformats.org/officeDocument/2006/relationships/image" Target="../media/image14.jpeg"/><Relationship Id="rId4"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xdr:from>
      <xdr:col>6</xdr:col>
      <xdr:colOff>0</xdr:colOff>
      <xdr:row>67</xdr:row>
      <xdr:rowOff>0</xdr:rowOff>
    </xdr:from>
    <xdr:to>
      <xdr:col>15</xdr:col>
      <xdr:colOff>335280</xdr:colOff>
      <xdr:row>82</xdr:row>
      <xdr:rowOff>114300</xdr:rowOff>
    </xdr:to>
    <xdr:graphicFrame macro="">
      <xdr:nvGraphicFramePr>
        <xdr:cNvPr id="2" name="图表 1">
          <a:extLst>
            <a:ext uri="{FF2B5EF4-FFF2-40B4-BE49-F238E27FC236}">
              <a16:creationId xmlns:a16="http://schemas.microsoft.com/office/drawing/2014/main" id="{00000000-0008-0000-02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7620</xdr:colOff>
      <xdr:row>48</xdr:row>
      <xdr:rowOff>137160</xdr:rowOff>
    </xdr:from>
    <xdr:to>
      <xdr:col>21</xdr:col>
      <xdr:colOff>487680</xdr:colOff>
      <xdr:row>66</xdr:row>
      <xdr:rowOff>137160</xdr:rowOff>
    </xdr:to>
    <xdr:grpSp>
      <xdr:nvGrpSpPr>
        <xdr:cNvPr id="3" name="组合 2">
          <a:extLst>
            <a:ext uri="{FF2B5EF4-FFF2-40B4-BE49-F238E27FC236}">
              <a16:creationId xmlns:a16="http://schemas.microsoft.com/office/drawing/2014/main" id="{EFE148F5-4A1A-4646-8104-77CBCF40A683}"/>
            </a:ext>
          </a:extLst>
        </xdr:cNvPr>
        <xdr:cNvGrpSpPr/>
      </xdr:nvGrpSpPr>
      <xdr:grpSpPr>
        <a:xfrm>
          <a:off x="632460" y="8732520"/>
          <a:ext cx="4846320" cy="3223260"/>
          <a:chOff x="2506980" y="8587740"/>
          <a:chExt cx="9997440" cy="2621280"/>
        </a:xfrm>
      </xdr:grpSpPr>
      <xdr:grpSp>
        <xdr:nvGrpSpPr>
          <xdr:cNvPr id="4" name="组合 3">
            <a:extLst>
              <a:ext uri="{FF2B5EF4-FFF2-40B4-BE49-F238E27FC236}">
                <a16:creationId xmlns:a16="http://schemas.microsoft.com/office/drawing/2014/main" id="{1C8390A9-DD64-45B8-8760-6D7EF4C4BBB5}"/>
              </a:ext>
            </a:extLst>
          </xdr:cNvPr>
          <xdr:cNvGrpSpPr/>
        </xdr:nvGrpSpPr>
        <xdr:grpSpPr>
          <a:xfrm>
            <a:off x="2506980" y="8587740"/>
            <a:ext cx="9997440" cy="2621280"/>
            <a:chOff x="2506980" y="8587740"/>
            <a:chExt cx="9997440" cy="2621280"/>
          </a:xfrm>
        </xdr:grpSpPr>
        <xdr:grpSp>
          <xdr:nvGrpSpPr>
            <xdr:cNvPr id="7" name="组合 6">
              <a:extLst>
                <a:ext uri="{FF2B5EF4-FFF2-40B4-BE49-F238E27FC236}">
                  <a16:creationId xmlns:a16="http://schemas.microsoft.com/office/drawing/2014/main" id="{6FF70CD2-E42B-4D70-A290-4346CBAC6802}"/>
                </a:ext>
              </a:extLst>
            </xdr:cNvPr>
            <xdr:cNvGrpSpPr/>
          </xdr:nvGrpSpPr>
          <xdr:grpSpPr>
            <a:xfrm>
              <a:off x="2506980" y="8587740"/>
              <a:ext cx="9997440" cy="2621280"/>
              <a:chOff x="2506980" y="8587740"/>
              <a:chExt cx="9997440" cy="2621280"/>
            </a:xfrm>
          </xdr:grpSpPr>
          <xdr:graphicFrame macro="">
            <xdr:nvGraphicFramePr>
              <xdr:cNvPr id="9" name="图表 8">
                <a:extLst>
                  <a:ext uri="{FF2B5EF4-FFF2-40B4-BE49-F238E27FC236}">
                    <a16:creationId xmlns:a16="http://schemas.microsoft.com/office/drawing/2014/main" id="{00000000-0008-0000-0200-000003000000}"/>
                  </a:ext>
                </a:extLst>
              </xdr:cNvPr>
              <xdr:cNvGraphicFramePr>
                <a:graphicFrameLocks/>
              </xdr:cNvGraphicFramePr>
            </xdr:nvGraphicFramePr>
            <xdr:xfrm>
              <a:off x="2506980" y="8587740"/>
              <a:ext cx="9989820" cy="2621280"/>
            </xdr:xfrm>
            <a:graphic>
              <a:graphicData uri="http://schemas.openxmlformats.org/drawingml/2006/chart">
                <c:chart xmlns:c="http://schemas.openxmlformats.org/drawingml/2006/chart" xmlns:r="http://schemas.openxmlformats.org/officeDocument/2006/relationships" r:id="rId2"/>
              </a:graphicData>
            </a:graphic>
          </xdr:graphicFrame>
          <xdr:sp macro="" textlink="">
            <xdr:nvSpPr>
              <xdr:cNvPr id="10" name="矩形 9">
                <a:extLst>
                  <a:ext uri="{FF2B5EF4-FFF2-40B4-BE49-F238E27FC236}">
                    <a16:creationId xmlns:a16="http://schemas.microsoft.com/office/drawing/2014/main" id="{A303DF92-5F03-4D74-9E26-EC53A3C08341}"/>
                  </a:ext>
                </a:extLst>
              </xdr:cNvPr>
              <xdr:cNvSpPr/>
            </xdr:nvSpPr>
            <xdr:spPr>
              <a:xfrm>
                <a:off x="4831080" y="9692640"/>
                <a:ext cx="739140" cy="2667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zh-CN" sz="1100" baseline="0">
                    <a:solidFill>
                      <a:schemeClr val="tx1"/>
                    </a:solidFill>
                    <a:latin typeface="Arial" panose="020B0604020202020204" pitchFamily="34" charset="0"/>
                    <a:ea typeface="楷体_GB2312" panose="02010609030101010101" pitchFamily="49" charset="-122"/>
                  </a:rPr>
                  <a:t>30</a:t>
                </a:r>
                <a:r>
                  <a:rPr lang="zh-CN" altLang="en-US" sz="1100" baseline="0">
                    <a:solidFill>
                      <a:schemeClr val="tx1"/>
                    </a:solidFill>
                    <a:latin typeface="Arial" panose="020B0604020202020204" pitchFamily="34" charset="0"/>
                    <a:ea typeface="楷体_GB2312" panose="02010609030101010101" pitchFamily="49" charset="-122"/>
                  </a:rPr>
                  <a:t>元</a:t>
                </a:r>
                <a:r>
                  <a:rPr lang="en-US" altLang="zh-CN" sz="1100" baseline="0">
                    <a:solidFill>
                      <a:schemeClr val="tx1"/>
                    </a:solidFill>
                    <a:latin typeface="Arial" panose="020B0604020202020204" pitchFamily="34" charset="0"/>
                    <a:ea typeface="楷体_GB2312" panose="02010609030101010101" pitchFamily="49" charset="-122"/>
                  </a:rPr>
                  <a:t>/kg</a:t>
                </a:r>
                <a:endParaRPr lang="zh-CN" altLang="en-US" sz="1100" baseline="0">
                  <a:solidFill>
                    <a:schemeClr val="tx1"/>
                  </a:solidFill>
                  <a:latin typeface="Arial" panose="020B0604020202020204" pitchFamily="34" charset="0"/>
                  <a:ea typeface="楷体_GB2312" panose="02010609030101010101" pitchFamily="49" charset="-122"/>
                </a:endParaRPr>
              </a:p>
            </xdr:txBody>
          </xdr:sp>
          <xdr:sp macro="" textlink="">
            <xdr:nvSpPr>
              <xdr:cNvPr id="11" name="矩形 10">
                <a:extLst>
                  <a:ext uri="{FF2B5EF4-FFF2-40B4-BE49-F238E27FC236}">
                    <a16:creationId xmlns:a16="http://schemas.microsoft.com/office/drawing/2014/main" id="{8AD2A42F-7336-45EA-ADA7-EF8CE87C0574}"/>
                  </a:ext>
                </a:extLst>
              </xdr:cNvPr>
              <xdr:cNvSpPr/>
            </xdr:nvSpPr>
            <xdr:spPr>
              <a:xfrm>
                <a:off x="9250680" y="9806940"/>
                <a:ext cx="853440" cy="237067"/>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zh-CN" sz="1100" baseline="0">
                    <a:solidFill>
                      <a:schemeClr val="tx1"/>
                    </a:solidFill>
                    <a:latin typeface="Arial" panose="020B0604020202020204" pitchFamily="34" charset="0"/>
                    <a:ea typeface="楷体_GB2312" panose="02010609030101010101" pitchFamily="49" charset="-122"/>
                  </a:rPr>
                  <a:t>~20</a:t>
                </a:r>
                <a:r>
                  <a:rPr lang="zh-CN" altLang="en-US" sz="1100" baseline="0">
                    <a:solidFill>
                      <a:schemeClr val="tx1"/>
                    </a:solidFill>
                    <a:latin typeface="Arial" panose="020B0604020202020204" pitchFamily="34" charset="0"/>
                    <a:ea typeface="楷体_GB2312" panose="02010609030101010101" pitchFamily="49" charset="-122"/>
                  </a:rPr>
                  <a:t>元</a:t>
                </a:r>
                <a:r>
                  <a:rPr lang="en-US" altLang="zh-CN" sz="1100" baseline="0">
                    <a:solidFill>
                      <a:schemeClr val="tx1"/>
                    </a:solidFill>
                    <a:latin typeface="Arial" panose="020B0604020202020204" pitchFamily="34" charset="0"/>
                    <a:ea typeface="楷体_GB2312" panose="02010609030101010101" pitchFamily="49" charset="-122"/>
                  </a:rPr>
                  <a:t>/kg</a:t>
                </a:r>
                <a:endParaRPr lang="zh-CN" altLang="en-US" sz="1100" baseline="0">
                  <a:solidFill>
                    <a:schemeClr val="tx1"/>
                  </a:solidFill>
                  <a:latin typeface="Arial" panose="020B0604020202020204" pitchFamily="34" charset="0"/>
                  <a:ea typeface="楷体_GB2312" panose="02010609030101010101" pitchFamily="49" charset="-122"/>
                </a:endParaRPr>
              </a:p>
            </xdr:txBody>
          </xdr:sp>
          <xdr:sp macro="" textlink="">
            <xdr:nvSpPr>
              <xdr:cNvPr id="12" name="矩形 11">
                <a:extLst>
                  <a:ext uri="{FF2B5EF4-FFF2-40B4-BE49-F238E27FC236}">
                    <a16:creationId xmlns:a16="http://schemas.microsoft.com/office/drawing/2014/main" id="{5EE8B80A-E1DF-4E21-9C8E-AA640E40CCD4}"/>
                  </a:ext>
                </a:extLst>
              </xdr:cNvPr>
              <xdr:cNvSpPr/>
            </xdr:nvSpPr>
            <xdr:spPr>
              <a:xfrm>
                <a:off x="11765280" y="9860280"/>
                <a:ext cx="739140" cy="2667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zh-CN" sz="1100" baseline="0">
                    <a:solidFill>
                      <a:schemeClr val="tx1"/>
                    </a:solidFill>
                    <a:latin typeface="Arial" panose="020B0604020202020204" pitchFamily="34" charset="0"/>
                    <a:ea typeface="楷体_GB2312" panose="02010609030101010101" pitchFamily="49" charset="-122"/>
                  </a:rPr>
                  <a:t>19</a:t>
                </a:r>
                <a:r>
                  <a:rPr lang="zh-CN" altLang="en-US" sz="1100" baseline="0">
                    <a:solidFill>
                      <a:schemeClr val="tx1"/>
                    </a:solidFill>
                    <a:latin typeface="Arial" panose="020B0604020202020204" pitchFamily="34" charset="0"/>
                    <a:ea typeface="楷体_GB2312" panose="02010609030101010101" pitchFamily="49" charset="-122"/>
                  </a:rPr>
                  <a:t>元</a:t>
                </a:r>
                <a:r>
                  <a:rPr lang="en-US" altLang="zh-CN" sz="1100" baseline="0">
                    <a:solidFill>
                      <a:schemeClr val="tx1"/>
                    </a:solidFill>
                    <a:latin typeface="Arial" panose="020B0604020202020204" pitchFamily="34" charset="0"/>
                    <a:ea typeface="楷体_GB2312" panose="02010609030101010101" pitchFamily="49" charset="-122"/>
                  </a:rPr>
                  <a:t>/kg</a:t>
                </a:r>
                <a:endParaRPr lang="zh-CN" altLang="en-US" sz="1100" baseline="0">
                  <a:solidFill>
                    <a:schemeClr val="tx1"/>
                  </a:solidFill>
                  <a:latin typeface="Arial" panose="020B0604020202020204" pitchFamily="34" charset="0"/>
                  <a:ea typeface="楷体_GB2312" panose="02010609030101010101" pitchFamily="49" charset="-122"/>
                </a:endParaRPr>
              </a:p>
            </xdr:txBody>
          </xdr:sp>
        </xdr:grpSp>
        <xdr:sp macro="" textlink="">
          <xdr:nvSpPr>
            <xdr:cNvPr id="8" name="矩形 7">
              <a:extLst>
                <a:ext uri="{FF2B5EF4-FFF2-40B4-BE49-F238E27FC236}">
                  <a16:creationId xmlns:a16="http://schemas.microsoft.com/office/drawing/2014/main" id="{DE7DDC15-82E5-4E97-9CC8-B8CA4EFD4D2C}"/>
                </a:ext>
              </a:extLst>
            </xdr:cNvPr>
            <xdr:cNvSpPr/>
          </xdr:nvSpPr>
          <xdr:spPr>
            <a:xfrm>
              <a:off x="3208020" y="8801100"/>
              <a:ext cx="2217420" cy="65532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b="1" baseline="0">
                  <a:solidFill>
                    <a:schemeClr val="tx1"/>
                  </a:solidFill>
                  <a:latin typeface="Arial" panose="020B0604020202020204" pitchFamily="34" charset="0"/>
                  <a:ea typeface="楷体_GB2312" panose="02010609030101010101" pitchFamily="49" charset="-122"/>
                </a:rPr>
                <a:t>平价起点：</a:t>
              </a:r>
              <a:r>
                <a:rPr lang="zh-CN" altLang="en-US" sz="1100" baseline="0">
                  <a:solidFill>
                    <a:schemeClr val="tx1"/>
                  </a:solidFill>
                  <a:latin typeface="Arial" panose="020B0604020202020204" pitchFamily="34" charset="0"/>
                  <a:ea typeface="楷体_GB2312" panose="02010609030101010101" pitchFamily="49" charset="-122"/>
                </a:rPr>
                <a:t>成本伴随规模化快速下降。重点应用：燃料电池中长途交通运输</a:t>
              </a:r>
            </a:p>
          </xdr:txBody>
        </xdr:sp>
      </xdr:grpSp>
      <xdr:sp macro="" textlink="">
        <xdr:nvSpPr>
          <xdr:cNvPr id="5" name="矩形 4">
            <a:extLst>
              <a:ext uri="{FF2B5EF4-FFF2-40B4-BE49-F238E27FC236}">
                <a16:creationId xmlns:a16="http://schemas.microsoft.com/office/drawing/2014/main" id="{E2BB4957-06D3-4DA7-A121-24735723789F}"/>
              </a:ext>
            </a:extLst>
          </xdr:cNvPr>
          <xdr:cNvSpPr/>
        </xdr:nvSpPr>
        <xdr:spPr>
          <a:xfrm>
            <a:off x="6537960" y="9075420"/>
            <a:ext cx="2842260" cy="86106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b="1" baseline="0">
                <a:solidFill>
                  <a:schemeClr val="tx1"/>
                </a:solidFill>
                <a:latin typeface="Arial" panose="020B0604020202020204" pitchFamily="34" charset="0"/>
                <a:ea typeface="楷体_GB2312" panose="02010609030101010101" pitchFamily="49" charset="-122"/>
              </a:rPr>
              <a:t>平价到来：</a:t>
            </a:r>
            <a:r>
              <a:rPr lang="zh-CN" altLang="en-US" sz="1100" b="0" baseline="0">
                <a:solidFill>
                  <a:schemeClr val="tx1"/>
                </a:solidFill>
                <a:latin typeface="Arial" panose="020B0604020202020204" pitchFamily="34" charset="0"/>
                <a:ea typeface="楷体_GB2312" panose="02010609030101010101" pitchFamily="49" charset="-122"/>
              </a:rPr>
              <a:t>低成本新能源发电与成熟的储运体系推动综合应用成本进一步下降。重点应用：燃料电池中长途运输、逐步进入工业</a:t>
            </a:r>
            <a:r>
              <a:rPr lang="en-US" altLang="zh-CN" sz="1100" b="0" baseline="0">
                <a:solidFill>
                  <a:schemeClr val="tx1"/>
                </a:solidFill>
                <a:latin typeface="Arial" panose="020B0604020202020204" pitchFamily="34" charset="0"/>
                <a:ea typeface="楷体_GB2312" panose="02010609030101010101" pitchFamily="49" charset="-122"/>
              </a:rPr>
              <a:t>/</a:t>
            </a:r>
            <a:r>
              <a:rPr lang="zh-CN" altLang="en-US" sz="1100" b="0" baseline="0">
                <a:solidFill>
                  <a:schemeClr val="tx1"/>
                </a:solidFill>
                <a:latin typeface="Arial" panose="020B0604020202020204" pitchFamily="34" charset="0"/>
                <a:ea typeface="楷体_GB2312" panose="02010609030101010101" pitchFamily="49" charset="-122"/>
              </a:rPr>
              <a:t>居民供热与供暖领域。</a:t>
            </a:r>
            <a:endParaRPr lang="zh-CN" altLang="en-US" sz="1100" baseline="0">
              <a:solidFill>
                <a:schemeClr val="tx1"/>
              </a:solidFill>
              <a:latin typeface="Arial" panose="020B0604020202020204" pitchFamily="34" charset="0"/>
              <a:ea typeface="楷体_GB2312" panose="02010609030101010101" pitchFamily="49" charset="-122"/>
            </a:endParaRPr>
          </a:p>
        </xdr:txBody>
      </xdr:sp>
      <xdr:sp macro="" textlink="">
        <xdr:nvSpPr>
          <xdr:cNvPr id="6" name="矩形 5">
            <a:extLst>
              <a:ext uri="{FF2B5EF4-FFF2-40B4-BE49-F238E27FC236}">
                <a16:creationId xmlns:a16="http://schemas.microsoft.com/office/drawing/2014/main" id="{32C5B7D7-6756-4195-B06C-664FEEA28972}"/>
              </a:ext>
            </a:extLst>
          </xdr:cNvPr>
          <xdr:cNvSpPr/>
        </xdr:nvSpPr>
        <xdr:spPr>
          <a:xfrm>
            <a:off x="10309860" y="9319260"/>
            <a:ext cx="2004060" cy="76962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b="1" baseline="0">
                <a:solidFill>
                  <a:schemeClr val="tx1"/>
                </a:solidFill>
                <a:latin typeface="Arial" panose="020B0604020202020204" pitchFamily="34" charset="0"/>
                <a:ea typeface="楷体_GB2312" panose="02010609030101010101" pitchFamily="49" charset="-122"/>
              </a:rPr>
              <a:t>非电领域碳中和：</a:t>
            </a:r>
            <a:r>
              <a:rPr lang="zh-CN" altLang="en-US" sz="1100" b="0" baseline="0">
                <a:solidFill>
                  <a:schemeClr val="tx1"/>
                </a:solidFill>
                <a:latin typeface="Arial" panose="020B0604020202020204" pitchFamily="34" charset="0"/>
                <a:ea typeface="楷体_GB2312" panose="02010609030101010101" pitchFamily="49" charset="-122"/>
              </a:rPr>
              <a:t>综合应用成本低于传统能源，对非电领域能源应用全面替代</a:t>
            </a:r>
            <a:endParaRPr lang="zh-CN" altLang="en-US" sz="1100" baseline="0">
              <a:solidFill>
                <a:schemeClr val="tx1"/>
              </a:solidFill>
              <a:latin typeface="Arial" panose="020B0604020202020204" pitchFamily="34" charset="0"/>
              <a:ea typeface="楷体_GB2312" panose="02010609030101010101" pitchFamily="49" charset="-122"/>
            </a:endParaRPr>
          </a:p>
        </xdr:txBody>
      </xdr:sp>
    </xdr:grpSp>
    <xdr:clientData/>
  </xdr:twoCellAnchor>
</xdr:wsDr>
</file>

<file path=xl/drawings/drawing2.xml><?xml version="1.0" encoding="utf-8"?>
<c:userShapes xmlns:c="http://schemas.openxmlformats.org/drawingml/2006/chart">
  <cdr:relSizeAnchor xmlns:cdr="http://schemas.openxmlformats.org/drawingml/2006/chartDrawing">
    <cdr:from>
      <cdr:x>0.00518</cdr:x>
      <cdr:y>0.02157</cdr:y>
    </cdr:from>
    <cdr:to>
      <cdr:x>0.10971</cdr:x>
      <cdr:y>0.10976</cdr:y>
    </cdr:to>
    <cdr:sp macro="" textlink="">
      <cdr:nvSpPr>
        <cdr:cNvPr id="2" name="Unit"/>
        <cdr:cNvSpPr txBox="1"/>
      </cdr:nvSpPr>
      <cdr:spPr>
        <a:xfrm xmlns:a="http://schemas.openxmlformats.org/drawingml/2006/main">
          <a:off x="50800" y="50800"/>
          <a:ext cx="1025120" cy="207650"/>
        </a:xfrm>
        <a:prstGeom xmlns:a="http://schemas.openxmlformats.org/drawingml/2006/main" prst="rect">
          <a:avLst/>
        </a:prstGeom>
      </cdr:spPr>
      <cdr:txBody>
        <a:bodyPr xmlns:a="http://schemas.openxmlformats.org/drawingml/2006/main" vertOverflow="clip" vert="horz" rtlCol="0"/>
        <a:lstStyle xmlns:a="http://schemas.openxmlformats.org/drawingml/2006/main"/>
        <a:p xmlns:a="http://schemas.openxmlformats.org/drawingml/2006/main">
          <a:r>
            <a:rPr lang="en-US" altLang="zh-CN" sz="800">
              <a:solidFill>
                <a:srgbClr val="000000"/>
              </a:solidFill>
              <a:latin typeface="Calibri"/>
              <a:ea typeface="楷体_GB2312"/>
            </a:rPr>
            <a:t>(</a:t>
          </a:r>
          <a:r>
            <a:rPr lang="zh-CN" altLang="en-US" sz="800">
              <a:solidFill>
                <a:srgbClr val="000000"/>
              </a:solidFill>
              <a:latin typeface="Calibri"/>
              <a:ea typeface="楷体_GB2312"/>
            </a:rPr>
            <a:t>元</a:t>
          </a:r>
          <a:r>
            <a:rPr lang="en-US" altLang="zh-CN" sz="800">
              <a:solidFill>
                <a:srgbClr val="000000"/>
              </a:solidFill>
              <a:latin typeface="Calibri"/>
              <a:ea typeface="楷体_GB2312"/>
            </a:rPr>
            <a:t>/kg)</a:t>
          </a:r>
          <a:endParaRPr lang="zh-CN" altLang="en-US" sz="800">
            <a:solidFill>
              <a:srgbClr val="000000"/>
            </a:solidFill>
            <a:latin typeface="Calibri"/>
            <a:ea typeface="楷体_GB2312"/>
          </a:endParaRPr>
        </a:p>
      </cdr:txBody>
    </cdr:sp>
  </cdr:relSizeAnchor>
  <cdr:relSizeAnchor xmlns:cdr="http://schemas.openxmlformats.org/drawingml/2006/chartDrawing">
    <cdr:from>
      <cdr:x>0.03356</cdr:x>
      <cdr:y>0.56395</cdr:y>
    </cdr:from>
    <cdr:to>
      <cdr:x>0.29977</cdr:x>
      <cdr:y>0.56395</cdr:y>
    </cdr:to>
    <cdr:cxnSp macro="">
      <cdr:nvCxnSpPr>
        <cdr:cNvPr id="4" name="直接连接符 3">
          <a:extLst xmlns:a="http://schemas.openxmlformats.org/drawingml/2006/main">
            <a:ext uri="{FF2B5EF4-FFF2-40B4-BE49-F238E27FC236}">
              <a16:creationId xmlns:a16="http://schemas.microsoft.com/office/drawing/2014/main" id="{77674940-1B55-4029-B374-D03D01282C7B}"/>
            </a:ext>
          </a:extLst>
        </cdr:cNvPr>
        <cdr:cNvCxnSpPr/>
      </cdr:nvCxnSpPr>
      <cdr:spPr>
        <a:xfrm xmlns:a="http://schemas.openxmlformats.org/drawingml/2006/main" flipH="1">
          <a:off x="335280" y="1478280"/>
          <a:ext cx="2659380" cy="0"/>
        </a:xfrm>
        <a:prstGeom xmlns:a="http://schemas.openxmlformats.org/drawingml/2006/main" prst="line">
          <a:avLst/>
        </a:prstGeom>
        <a:ln xmlns:a="http://schemas.openxmlformats.org/drawingml/2006/main" w="28575">
          <a:solidFill>
            <a:schemeClr val="tx2"/>
          </a:solidFill>
          <a:prstDash val="das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0.30969</cdr:x>
      <cdr:y>0.60756</cdr:y>
    </cdr:from>
    <cdr:to>
      <cdr:x>0.75515</cdr:x>
      <cdr:y>0.60756</cdr:y>
    </cdr:to>
    <cdr:cxnSp macro="">
      <cdr:nvCxnSpPr>
        <cdr:cNvPr id="6" name="直接连接符 5">
          <a:extLst xmlns:a="http://schemas.openxmlformats.org/drawingml/2006/main">
            <a:ext uri="{FF2B5EF4-FFF2-40B4-BE49-F238E27FC236}">
              <a16:creationId xmlns:a16="http://schemas.microsoft.com/office/drawing/2014/main" id="{6937925F-2A17-454B-A3F9-DF2FF3630A7C}"/>
            </a:ext>
          </a:extLst>
        </cdr:cNvPr>
        <cdr:cNvCxnSpPr/>
      </cdr:nvCxnSpPr>
      <cdr:spPr>
        <a:xfrm xmlns:a="http://schemas.openxmlformats.org/drawingml/2006/main" flipH="1">
          <a:off x="3093720" y="1592580"/>
          <a:ext cx="4450080" cy="0"/>
        </a:xfrm>
        <a:prstGeom xmlns:a="http://schemas.openxmlformats.org/drawingml/2006/main" prst="line">
          <a:avLst/>
        </a:prstGeom>
        <a:ln xmlns:a="http://schemas.openxmlformats.org/drawingml/2006/main" w="28575">
          <a:solidFill>
            <a:schemeClr val="accent1">
              <a:lumMod val="25000"/>
              <a:lumOff val="75000"/>
            </a:schemeClr>
          </a:solidFill>
          <a:prstDash val="das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0.76888</cdr:x>
      <cdr:y>0.63372</cdr:y>
    </cdr:from>
    <cdr:to>
      <cdr:x>0.98017</cdr:x>
      <cdr:y>0.63372</cdr:y>
    </cdr:to>
    <cdr:cxnSp macro="">
      <cdr:nvCxnSpPr>
        <cdr:cNvPr id="8" name="直接连接符 7">
          <a:extLst xmlns:a="http://schemas.openxmlformats.org/drawingml/2006/main">
            <a:ext uri="{FF2B5EF4-FFF2-40B4-BE49-F238E27FC236}">
              <a16:creationId xmlns:a16="http://schemas.microsoft.com/office/drawing/2014/main" id="{A0917F81-6AAD-461A-9AF3-83E569B92D34}"/>
            </a:ext>
          </a:extLst>
        </cdr:cNvPr>
        <cdr:cNvCxnSpPr/>
      </cdr:nvCxnSpPr>
      <cdr:spPr>
        <a:xfrm xmlns:a="http://schemas.openxmlformats.org/drawingml/2006/main" flipH="1">
          <a:off x="7680960" y="1661160"/>
          <a:ext cx="2110740" cy="0"/>
        </a:xfrm>
        <a:prstGeom xmlns:a="http://schemas.openxmlformats.org/drawingml/2006/main" prst="line">
          <a:avLst/>
        </a:prstGeom>
        <a:ln xmlns:a="http://schemas.openxmlformats.org/drawingml/2006/main" w="28575">
          <a:solidFill>
            <a:schemeClr val="accent1">
              <a:lumMod val="50000"/>
              <a:lumOff val="50000"/>
            </a:schemeClr>
          </a:solidFill>
          <a:prstDash val="das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0.30753</cdr:x>
      <cdr:y>0.13953</cdr:y>
    </cdr:from>
    <cdr:to>
      <cdr:x>0.30753</cdr:x>
      <cdr:y>0.74709</cdr:y>
    </cdr:to>
    <cdr:cxnSp macro="">
      <cdr:nvCxnSpPr>
        <cdr:cNvPr id="10" name="直接连接符 9">
          <a:extLst xmlns:a="http://schemas.openxmlformats.org/drawingml/2006/main">
            <a:ext uri="{FF2B5EF4-FFF2-40B4-BE49-F238E27FC236}">
              <a16:creationId xmlns:a16="http://schemas.microsoft.com/office/drawing/2014/main" id="{ADB8FF0C-7E25-484F-81CC-3A2AC8106CD1}"/>
            </a:ext>
          </a:extLst>
        </cdr:cNvPr>
        <cdr:cNvCxnSpPr/>
      </cdr:nvCxnSpPr>
      <cdr:spPr>
        <a:xfrm xmlns:a="http://schemas.openxmlformats.org/drawingml/2006/main">
          <a:off x="3072130" y="365760"/>
          <a:ext cx="0" cy="1592580"/>
        </a:xfrm>
        <a:prstGeom xmlns:a="http://schemas.openxmlformats.org/drawingml/2006/main" prst="line">
          <a:avLst/>
        </a:prstGeom>
        <a:ln xmlns:a="http://schemas.openxmlformats.org/drawingml/2006/main" w="19050">
          <a:solidFill>
            <a:schemeClr val="tx2"/>
          </a:solidFill>
          <a:prstDash val="solid"/>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0.75985</cdr:x>
      <cdr:y>0.13953</cdr:y>
    </cdr:from>
    <cdr:to>
      <cdr:x>0.75985</cdr:x>
      <cdr:y>0.74709</cdr:y>
    </cdr:to>
    <cdr:cxnSp macro="">
      <cdr:nvCxnSpPr>
        <cdr:cNvPr id="16" name="直接连接符 15">
          <a:extLst xmlns:a="http://schemas.openxmlformats.org/drawingml/2006/main">
            <a:ext uri="{FF2B5EF4-FFF2-40B4-BE49-F238E27FC236}">
              <a16:creationId xmlns:a16="http://schemas.microsoft.com/office/drawing/2014/main" id="{462AEF9A-38E6-4088-A6B0-5CCA544DF311}"/>
            </a:ext>
          </a:extLst>
        </cdr:cNvPr>
        <cdr:cNvCxnSpPr/>
      </cdr:nvCxnSpPr>
      <cdr:spPr>
        <a:xfrm xmlns:a="http://schemas.openxmlformats.org/drawingml/2006/main">
          <a:off x="7590790" y="365760"/>
          <a:ext cx="0" cy="1592580"/>
        </a:xfrm>
        <a:prstGeom xmlns:a="http://schemas.openxmlformats.org/drawingml/2006/main" prst="line">
          <a:avLst/>
        </a:prstGeom>
        <a:ln xmlns:a="http://schemas.openxmlformats.org/drawingml/2006/main" w="19050">
          <a:solidFill>
            <a:schemeClr val="accent1">
              <a:lumMod val="25000"/>
              <a:lumOff val="75000"/>
            </a:schemeClr>
          </a:solidFill>
          <a:prstDash val="solid"/>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editAs="oneCell">
    <xdr:from>
      <xdr:col>7</xdr:col>
      <xdr:colOff>142938</xdr:colOff>
      <xdr:row>17</xdr:row>
      <xdr:rowOff>42332</xdr:rowOff>
    </xdr:from>
    <xdr:to>
      <xdr:col>10</xdr:col>
      <xdr:colOff>436031</xdr:colOff>
      <xdr:row>29</xdr:row>
      <xdr:rowOff>27562</xdr:rowOff>
    </xdr:to>
    <xdr:pic>
      <xdr:nvPicPr>
        <xdr:cNvPr id="2" name="图片 1">
          <a:extLst>
            <a:ext uri="{FF2B5EF4-FFF2-40B4-BE49-F238E27FC236}">
              <a16:creationId xmlns:a16="http://schemas.microsoft.com/office/drawing/2014/main" id="{A7137608-758B-440B-AF0D-CBD75205E929}"/>
            </a:ext>
          </a:extLst>
        </xdr:cNvPr>
        <xdr:cNvPicPr>
          <a:picLocks noChangeAspect="1"/>
        </xdr:cNvPicPr>
      </xdr:nvPicPr>
      <xdr:blipFill>
        <a:blip xmlns:r="http://schemas.openxmlformats.org/officeDocument/2006/relationships" r:embed="rId1"/>
        <a:stretch>
          <a:fillRect/>
        </a:stretch>
      </xdr:blipFill>
      <xdr:spPr>
        <a:xfrm>
          <a:off x="5371105" y="3064932"/>
          <a:ext cx="2210793" cy="2118830"/>
        </a:xfrm>
        <a:prstGeom prst="rect">
          <a:avLst/>
        </a:prstGeom>
      </xdr:spPr>
    </xdr:pic>
    <xdr:clientData/>
  </xdr:twoCellAnchor>
  <xdr:twoCellAnchor editAs="oneCell">
    <xdr:from>
      <xdr:col>6</xdr:col>
      <xdr:colOff>20033</xdr:colOff>
      <xdr:row>34</xdr:row>
      <xdr:rowOff>135468</xdr:rowOff>
    </xdr:from>
    <xdr:to>
      <xdr:col>9</xdr:col>
      <xdr:colOff>626534</xdr:colOff>
      <xdr:row>44</xdr:row>
      <xdr:rowOff>150314</xdr:rowOff>
    </xdr:to>
    <xdr:pic>
      <xdr:nvPicPr>
        <xdr:cNvPr id="3" name="图片 2">
          <a:extLst>
            <a:ext uri="{FF2B5EF4-FFF2-40B4-BE49-F238E27FC236}">
              <a16:creationId xmlns:a16="http://schemas.microsoft.com/office/drawing/2014/main" id="{C2F321AF-524B-4A6E-9454-9A2B1F1D863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608966" y="6180668"/>
          <a:ext cx="2524201" cy="17928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33867</xdr:colOff>
      <xdr:row>35</xdr:row>
      <xdr:rowOff>22264</xdr:rowOff>
    </xdr:from>
    <xdr:to>
      <xdr:col>17</xdr:col>
      <xdr:colOff>565574</xdr:colOff>
      <xdr:row>44</xdr:row>
      <xdr:rowOff>162560</xdr:rowOff>
    </xdr:to>
    <xdr:pic>
      <xdr:nvPicPr>
        <xdr:cNvPr id="4" name="图片 3">
          <a:extLst>
            <a:ext uri="{FF2B5EF4-FFF2-40B4-BE49-F238E27FC236}">
              <a16:creationId xmlns:a16="http://schemas.microsoft.com/office/drawing/2014/main" id="{7353FC6C-2FE7-459A-931C-3704B5C457E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097434" y="6245264"/>
          <a:ext cx="3088640" cy="1740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96627</xdr:colOff>
      <xdr:row>32</xdr:row>
      <xdr:rowOff>66104</xdr:rowOff>
    </xdr:from>
    <xdr:to>
      <xdr:col>4</xdr:col>
      <xdr:colOff>505393</xdr:colOff>
      <xdr:row>61</xdr:row>
      <xdr:rowOff>102176</xdr:rowOff>
    </xdr:to>
    <xdr:pic>
      <xdr:nvPicPr>
        <xdr:cNvPr id="5" name="图片 4">
          <a:extLst>
            <a:ext uri="{FF2B5EF4-FFF2-40B4-BE49-F238E27FC236}">
              <a16:creationId xmlns:a16="http://schemas.microsoft.com/office/drawing/2014/main" id="{B3B55521-B2E8-4979-BC9D-13D67CC9026F}"/>
            </a:ext>
          </a:extLst>
        </xdr:cNvPr>
        <xdr:cNvPicPr>
          <a:picLocks noChangeAspect="1"/>
        </xdr:cNvPicPr>
      </xdr:nvPicPr>
      <xdr:blipFill>
        <a:blip xmlns:r="http://schemas.openxmlformats.org/officeDocument/2006/relationships" r:embed="rId4"/>
        <a:stretch>
          <a:fillRect/>
        </a:stretch>
      </xdr:blipFill>
      <xdr:spPr>
        <a:xfrm>
          <a:off x="96627" y="5810412"/>
          <a:ext cx="4156487" cy="5241851"/>
        </a:xfrm>
        <a:prstGeom prst="rect">
          <a:avLst/>
        </a:prstGeom>
      </xdr:spPr>
    </xdr:pic>
    <xdr:clientData/>
  </xdr:twoCellAnchor>
  <xdr:twoCellAnchor editAs="oneCell">
    <xdr:from>
      <xdr:col>5</xdr:col>
      <xdr:colOff>479914</xdr:colOff>
      <xdr:row>45</xdr:row>
      <xdr:rowOff>127023</xdr:rowOff>
    </xdr:from>
    <xdr:to>
      <xdr:col>11</xdr:col>
      <xdr:colOff>544702</xdr:colOff>
      <xdr:row>55</xdr:row>
      <xdr:rowOff>78537</xdr:rowOff>
    </xdr:to>
    <xdr:pic>
      <xdr:nvPicPr>
        <xdr:cNvPr id="6" name="图片 5">
          <a:extLst>
            <a:ext uri="{FF2B5EF4-FFF2-40B4-BE49-F238E27FC236}">
              <a16:creationId xmlns:a16="http://schemas.microsoft.com/office/drawing/2014/main" id="{3D827F3F-C2B3-4353-80F6-4D2656FF5124}"/>
            </a:ext>
          </a:extLst>
        </xdr:cNvPr>
        <xdr:cNvPicPr>
          <a:picLocks noChangeAspect="1"/>
        </xdr:cNvPicPr>
      </xdr:nvPicPr>
      <xdr:blipFill>
        <a:blip xmlns:r="http://schemas.openxmlformats.org/officeDocument/2006/relationships" r:embed="rId5"/>
        <a:stretch>
          <a:fillRect/>
        </a:stretch>
      </xdr:blipFill>
      <xdr:spPr>
        <a:xfrm>
          <a:off x="4868741" y="8204956"/>
          <a:ext cx="3911423" cy="174661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8</xdr:col>
      <xdr:colOff>365504</xdr:colOff>
      <xdr:row>11</xdr:row>
      <xdr:rowOff>11430</xdr:rowOff>
    </xdr:to>
    <xdr:pic>
      <xdr:nvPicPr>
        <xdr:cNvPr id="2" name="图片 1">
          <a:extLst>
            <a:ext uri="{FF2B5EF4-FFF2-40B4-BE49-F238E27FC236}">
              <a16:creationId xmlns:a16="http://schemas.microsoft.com/office/drawing/2014/main" id="{064615B1-404A-4C45-A460-CEB4226556B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40080" y="179070"/>
          <a:ext cx="4846064" cy="1802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441960</xdr:colOff>
      <xdr:row>1</xdr:row>
      <xdr:rowOff>2968</xdr:rowOff>
    </xdr:from>
    <xdr:to>
      <xdr:col>16</xdr:col>
      <xdr:colOff>15240</xdr:colOff>
      <xdr:row>16</xdr:row>
      <xdr:rowOff>158795</xdr:rowOff>
    </xdr:to>
    <xdr:pic>
      <xdr:nvPicPr>
        <xdr:cNvPr id="3" name="图片 2">
          <a:extLst>
            <a:ext uri="{FF2B5EF4-FFF2-40B4-BE49-F238E27FC236}">
              <a16:creationId xmlns:a16="http://schemas.microsoft.com/office/drawing/2014/main" id="{8DAE748F-36B9-44AB-B925-4F64165C87F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562600" y="182038"/>
          <a:ext cx="4926330" cy="28418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601980</xdr:colOff>
      <xdr:row>13</xdr:row>
      <xdr:rowOff>36800</xdr:rowOff>
    </xdr:from>
    <xdr:to>
      <xdr:col>7</xdr:col>
      <xdr:colOff>605790</xdr:colOff>
      <xdr:row>20</xdr:row>
      <xdr:rowOff>72389</xdr:rowOff>
    </xdr:to>
    <xdr:pic>
      <xdr:nvPicPr>
        <xdr:cNvPr id="4" name="图片 3">
          <a:extLst>
            <a:ext uri="{FF2B5EF4-FFF2-40B4-BE49-F238E27FC236}">
              <a16:creationId xmlns:a16="http://schemas.microsoft.com/office/drawing/2014/main" id="{E5E778A4-4BB6-40FB-B800-E664C20B2BC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1980" y="2364710"/>
          <a:ext cx="4636770" cy="12890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483870</xdr:colOff>
      <xdr:row>36</xdr:row>
      <xdr:rowOff>164284</xdr:rowOff>
    </xdr:from>
    <xdr:to>
      <xdr:col>14</xdr:col>
      <xdr:colOff>409252</xdr:colOff>
      <xdr:row>43</xdr:row>
      <xdr:rowOff>100429</xdr:rowOff>
    </xdr:to>
    <xdr:pic>
      <xdr:nvPicPr>
        <xdr:cNvPr id="5" name="图片 4">
          <a:extLst>
            <a:ext uri="{FF2B5EF4-FFF2-40B4-BE49-F238E27FC236}">
              <a16:creationId xmlns:a16="http://schemas.microsoft.com/office/drawing/2014/main" id="{7836515C-9559-47D6-92A7-602F0FA45A78}"/>
            </a:ext>
          </a:extLst>
        </xdr:cNvPr>
        <xdr:cNvPicPr>
          <a:picLocks noChangeAspect="1"/>
        </xdr:cNvPicPr>
      </xdr:nvPicPr>
      <xdr:blipFill>
        <a:blip xmlns:r="http://schemas.openxmlformats.org/officeDocument/2006/relationships" r:embed="rId4"/>
        <a:stretch>
          <a:fillRect/>
        </a:stretch>
      </xdr:blipFill>
      <xdr:spPr>
        <a:xfrm>
          <a:off x="5756910" y="6610804"/>
          <a:ext cx="3765862" cy="1189635"/>
        </a:xfrm>
        <a:prstGeom prst="rect">
          <a:avLst/>
        </a:prstGeom>
      </xdr:spPr>
    </xdr:pic>
    <xdr:clientData/>
  </xdr:twoCellAnchor>
  <xdr:twoCellAnchor editAs="oneCell">
    <xdr:from>
      <xdr:col>9</xdr:col>
      <xdr:colOff>194310</xdr:colOff>
      <xdr:row>43</xdr:row>
      <xdr:rowOff>145902</xdr:rowOff>
    </xdr:from>
    <xdr:to>
      <xdr:col>14</xdr:col>
      <xdr:colOff>424488</xdr:colOff>
      <xdr:row>57</xdr:row>
      <xdr:rowOff>73761</xdr:rowOff>
    </xdr:to>
    <xdr:pic>
      <xdr:nvPicPr>
        <xdr:cNvPr id="6" name="图片 5">
          <a:extLst>
            <a:ext uri="{FF2B5EF4-FFF2-40B4-BE49-F238E27FC236}">
              <a16:creationId xmlns:a16="http://schemas.microsoft.com/office/drawing/2014/main" id="{2F599FB9-0C58-47E3-A986-048FA8538006}"/>
            </a:ext>
          </a:extLst>
        </xdr:cNvPr>
        <xdr:cNvPicPr>
          <a:picLocks noChangeAspect="1"/>
        </xdr:cNvPicPr>
      </xdr:nvPicPr>
      <xdr:blipFill>
        <a:blip xmlns:r="http://schemas.openxmlformats.org/officeDocument/2006/relationships" r:embed="rId5"/>
        <a:stretch>
          <a:fillRect/>
        </a:stretch>
      </xdr:blipFill>
      <xdr:spPr>
        <a:xfrm>
          <a:off x="6107430" y="7845912"/>
          <a:ext cx="3430578" cy="2434839"/>
        </a:xfrm>
        <a:prstGeom prst="rect">
          <a:avLst/>
        </a:prstGeom>
      </xdr:spPr>
    </xdr:pic>
    <xdr:clientData/>
  </xdr:twoCellAnchor>
  <xdr:twoCellAnchor editAs="oneCell">
    <xdr:from>
      <xdr:col>9</xdr:col>
      <xdr:colOff>186690</xdr:colOff>
      <xdr:row>65</xdr:row>
      <xdr:rowOff>29092</xdr:rowOff>
    </xdr:from>
    <xdr:to>
      <xdr:col>15</xdr:col>
      <xdr:colOff>653415</xdr:colOff>
      <xdr:row>75</xdr:row>
      <xdr:rowOff>35411</xdr:rowOff>
    </xdr:to>
    <xdr:pic>
      <xdr:nvPicPr>
        <xdr:cNvPr id="7" name="图片 6">
          <a:extLst>
            <a:ext uri="{FF2B5EF4-FFF2-40B4-BE49-F238E27FC236}">
              <a16:creationId xmlns:a16="http://schemas.microsoft.com/office/drawing/2014/main" id="{38E0486E-6DBE-45D9-A243-5FB8A625A4FA}"/>
            </a:ext>
          </a:extLst>
        </xdr:cNvPr>
        <xdr:cNvPicPr>
          <a:picLocks noChangeAspect="1"/>
        </xdr:cNvPicPr>
      </xdr:nvPicPr>
      <xdr:blipFill>
        <a:blip xmlns:r="http://schemas.openxmlformats.org/officeDocument/2006/relationships" r:embed="rId6"/>
        <a:stretch>
          <a:fillRect/>
        </a:stretch>
      </xdr:blipFill>
      <xdr:spPr>
        <a:xfrm>
          <a:off x="6099810" y="11668642"/>
          <a:ext cx="4307205" cy="1797019"/>
        </a:xfrm>
        <a:prstGeom prst="rect">
          <a:avLst/>
        </a:prstGeom>
      </xdr:spPr>
    </xdr:pic>
    <xdr:clientData/>
  </xdr:twoCellAnchor>
  <xdr:twoCellAnchor editAs="oneCell">
    <xdr:from>
      <xdr:col>1</xdr:col>
      <xdr:colOff>365760</xdr:colOff>
      <xdr:row>40</xdr:row>
      <xdr:rowOff>19050</xdr:rowOff>
    </xdr:from>
    <xdr:to>
      <xdr:col>7</xdr:col>
      <xdr:colOff>611361</xdr:colOff>
      <xdr:row>57</xdr:row>
      <xdr:rowOff>142666</xdr:rowOff>
    </xdr:to>
    <xdr:pic>
      <xdr:nvPicPr>
        <xdr:cNvPr id="8" name="图片 7">
          <a:extLst>
            <a:ext uri="{FF2B5EF4-FFF2-40B4-BE49-F238E27FC236}">
              <a16:creationId xmlns:a16="http://schemas.microsoft.com/office/drawing/2014/main" id="{D8F9D5C6-6AA4-46D1-BFE7-2C81A5DF3C77}"/>
            </a:ext>
          </a:extLst>
        </xdr:cNvPr>
        <xdr:cNvPicPr>
          <a:picLocks noChangeAspect="1"/>
        </xdr:cNvPicPr>
      </xdr:nvPicPr>
      <xdr:blipFill>
        <a:blip xmlns:r="http://schemas.openxmlformats.org/officeDocument/2006/relationships" r:embed="rId7"/>
        <a:stretch>
          <a:fillRect/>
        </a:stretch>
      </xdr:blipFill>
      <xdr:spPr>
        <a:xfrm>
          <a:off x="1158240" y="7181850"/>
          <a:ext cx="4086081" cy="3167806"/>
        </a:xfrm>
        <a:prstGeom prst="rect">
          <a:avLst/>
        </a:prstGeom>
      </xdr:spPr>
    </xdr:pic>
    <xdr:clientData/>
  </xdr:twoCellAnchor>
  <xdr:twoCellAnchor editAs="oneCell">
    <xdr:from>
      <xdr:col>2</xdr:col>
      <xdr:colOff>281940</xdr:colOff>
      <xdr:row>58</xdr:row>
      <xdr:rowOff>114214</xdr:rowOff>
    </xdr:from>
    <xdr:to>
      <xdr:col>7</xdr:col>
      <xdr:colOff>34290</xdr:colOff>
      <xdr:row>74</xdr:row>
      <xdr:rowOff>30479</xdr:rowOff>
    </xdr:to>
    <xdr:pic>
      <xdr:nvPicPr>
        <xdr:cNvPr id="9" name="图片 8">
          <a:extLst>
            <a:ext uri="{FF2B5EF4-FFF2-40B4-BE49-F238E27FC236}">
              <a16:creationId xmlns:a16="http://schemas.microsoft.com/office/drawing/2014/main" id="{A6AAD4C4-F8B8-4F9E-B56E-98A5EC20051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14500" y="10500274"/>
          <a:ext cx="2952750" cy="278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27248</xdr:colOff>
      <xdr:row>1</xdr:row>
      <xdr:rowOff>11430</xdr:rowOff>
    </xdr:from>
    <xdr:to>
      <xdr:col>15</xdr:col>
      <xdr:colOff>438149</xdr:colOff>
      <xdr:row>25</xdr:row>
      <xdr:rowOff>102870</xdr:rowOff>
    </xdr:to>
    <xdr:pic>
      <xdr:nvPicPr>
        <xdr:cNvPr id="2" name="图片 1">
          <a:extLst>
            <a:ext uri="{FF2B5EF4-FFF2-40B4-BE49-F238E27FC236}">
              <a16:creationId xmlns:a16="http://schemas.microsoft.com/office/drawing/2014/main" id="{EA2E6D44-A17A-4AA0-9984-ACE720ED887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428048" y="190500"/>
          <a:ext cx="3611301" cy="4389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495300</xdr:colOff>
      <xdr:row>7</xdr:row>
      <xdr:rowOff>113788</xdr:rowOff>
    </xdr:from>
    <xdr:to>
      <xdr:col>9</xdr:col>
      <xdr:colOff>247650</xdr:colOff>
      <xdr:row>24</xdr:row>
      <xdr:rowOff>99059</xdr:rowOff>
    </xdr:to>
    <xdr:pic>
      <xdr:nvPicPr>
        <xdr:cNvPr id="3" name="图片 2">
          <a:extLst>
            <a:ext uri="{FF2B5EF4-FFF2-40B4-BE49-F238E27FC236}">
              <a16:creationId xmlns:a16="http://schemas.microsoft.com/office/drawing/2014/main" id="{CA107EA1-5A7A-43DC-A7DB-98274A7694C4}"/>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775460" y="1367278"/>
          <a:ext cx="4232910" cy="30294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38720</xdr:colOff>
      <xdr:row>30</xdr:row>
      <xdr:rowOff>22402</xdr:rowOff>
    </xdr:from>
    <xdr:to>
      <xdr:col>11</xdr:col>
      <xdr:colOff>407670</xdr:colOff>
      <xdr:row>41</xdr:row>
      <xdr:rowOff>99059</xdr:rowOff>
    </xdr:to>
    <xdr:pic>
      <xdr:nvPicPr>
        <xdr:cNvPr id="4" name="图片 3">
          <a:extLst>
            <a:ext uri="{FF2B5EF4-FFF2-40B4-BE49-F238E27FC236}">
              <a16:creationId xmlns:a16="http://schemas.microsoft.com/office/drawing/2014/main" id="{12699276-3EAA-4BDC-9F46-06CC2051F6A7}"/>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3879200" y="5394502"/>
          <a:ext cx="3569350" cy="2046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xdr:colOff>
      <xdr:row>38</xdr:row>
      <xdr:rowOff>131620</xdr:rowOff>
    </xdr:from>
    <xdr:to>
      <xdr:col>5</xdr:col>
      <xdr:colOff>567690</xdr:colOff>
      <xdr:row>54</xdr:row>
      <xdr:rowOff>19049</xdr:rowOff>
    </xdr:to>
    <xdr:pic>
      <xdr:nvPicPr>
        <xdr:cNvPr id="5" name="图片 4" descr="新能源,氢能">
          <a:extLst>
            <a:ext uri="{FF2B5EF4-FFF2-40B4-BE49-F238E27FC236}">
              <a16:creationId xmlns:a16="http://schemas.microsoft.com/office/drawing/2014/main" id="{7CA90291-457A-4764-9FE6-26DE9D22C17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5720" y="6936280"/>
          <a:ext cx="3722370" cy="27525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mbp15_&#24037;&#20316;/===&#26234;&#24935;&#33021;&#28304;====/96&#12289;===&#30465;&#20844;&#21496;&#32508;&#21512;&#33021;&#26381;&#39033;&#30446;===/2020-08-19-&#20313;&#26477;&#23616;&#39033;&#30446;&#65288;&#23500;&#21147;&#20013;&#24515;&#12289;&#21335;&#37117;&#22253;&#21306;&#65289;/2021-03-22-&#20313;&#26477;&#20840;&#21306;&#20809;&#20648;&#20805;&#35268;&#21010;/2021-07-01-&#36763;&#23453;&#23433;&#33891;&#20107;&#38271;&#35843;&#30740;&#20313;&#26477;&#23616;&#31034;&#24847;/&#33495;&#38632;&#33778;/&#30005;&#21147;/202010%20&#30899;&#20013;&#21644;&#31163;&#25105;&#20204;&#36824;&#26377;&#22810;&#36828;/FINAL%20WORKING/&#21508;&#34892;&#19994;&#32452;&#25968;&#25454;/&#21508;&#34892;&#19994;&#30005;&#27668;&#21270;&#29575;&#21644;&#24635;&#33021;&#32791;&#30340;&#27719;&#24635;/&#12304;&#20013;&#37329;&#30005;&#26032;&#12305;&#27682;&#33021;&#19982;&#29123;&#26009;&#30005;&#27744;&#27979;&#31639;-v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中国总碳排"/>
      <sheetName val="乘用车与动力电池需求量"/>
      <sheetName val="氢能平价测算"/>
      <sheetName val="燃料电池系统平价预期"/>
      <sheetName val="商用车保有量-新增量与销量结构"/>
      <sheetName val="电气化率讨论"/>
      <sheetName val="交通运输"/>
    </sheetNames>
    <sheetDataSet>
      <sheetData sheetId="0"/>
      <sheetData sheetId="1"/>
      <sheetData sheetId="2">
        <row r="2">
          <cell r="D2" t="str">
            <v>中国终端用氢成本（重整制氢）</v>
          </cell>
          <cell r="L2" t="str">
            <v>中国终端用氢成本（电解水制氢）</v>
          </cell>
        </row>
        <row r="3">
          <cell r="H3" t="str">
            <v>制氢成本</v>
          </cell>
          <cell r="I3" t="str">
            <v>运输成本</v>
          </cell>
          <cell r="J3" t="str">
            <v>加氢成本</v>
          </cell>
        </row>
        <row r="5">
          <cell r="A5">
            <v>2019</v>
          </cell>
          <cell r="E5">
            <v>73.733333333333334</v>
          </cell>
          <cell r="H5">
            <v>16.66</v>
          </cell>
          <cell r="I5">
            <v>12.6</v>
          </cell>
          <cell r="J5">
            <v>37.1</v>
          </cell>
          <cell r="M5">
            <v>79.887111111111111</v>
          </cell>
        </row>
        <row r="6">
          <cell r="A6" t="str">
            <v>2020E</v>
          </cell>
          <cell r="E6">
            <v>66.471010101010094</v>
          </cell>
          <cell r="M6">
            <v>72.634333333333316</v>
          </cell>
        </row>
        <row r="7">
          <cell r="A7" t="str">
            <v>2021E</v>
          </cell>
          <cell r="E7">
            <v>60.17118686868686</v>
          </cell>
          <cell r="M7">
            <v>64.808663888888887</v>
          </cell>
        </row>
        <row r="8">
          <cell r="A8" t="str">
            <v>2022E</v>
          </cell>
          <cell r="E8">
            <v>54.69298863636363</v>
          </cell>
          <cell r="M8">
            <v>57.828548263888877</v>
          </cell>
        </row>
        <row r="9">
          <cell r="A9" t="str">
            <v>2023E</v>
          </cell>
          <cell r="E9">
            <v>49.916496654040394</v>
          </cell>
          <cell r="M9">
            <v>51.572365407986098</v>
          </cell>
        </row>
        <row r="10">
          <cell r="A10" t="str">
            <v>2024E</v>
          </cell>
          <cell r="E10">
            <v>45.739613734217158</v>
          </cell>
          <cell r="M10">
            <v>45.936438887803803</v>
          </cell>
        </row>
        <row r="11">
          <cell r="A11" t="str">
            <v>2025E</v>
          </cell>
          <cell r="E11">
            <v>42.075399330018925</v>
          </cell>
          <cell r="M11">
            <v>40.832362966878243</v>
          </cell>
        </row>
        <row r="12">
          <cell r="A12" t="str">
            <v>2026E</v>
          </cell>
          <cell r="E12">
            <v>38.849803935976944</v>
          </cell>
          <cell r="M12">
            <v>37.348906449353699</v>
          </cell>
        </row>
        <row r="13">
          <cell r="A13" t="str">
            <v>2027E</v>
          </cell>
          <cell r="E13">
            <v>35.999742933849021</v>
          </cell>
          <cell r="M13">
            <v>34.257545471752437</v>
          </cell>
        </row>
        <row r="14">
          <cell r="A14" t="str">
            <v>2028E</v>
          </cell>
          <cell r="E14">
            <v>34.033092235295754</v>
          </cell>
          <cell r="M14">
            <v>32.064985326901493</v>
          </cell>
        </row>
        <row r="15">
          <cell r="A15" t="str">
            <v>2029E</v>
          </cell>
          <cell r="E15">
            <v>32.486337418933068</v>
          </cell>
          <cell r="M15">
            <v>30.306625197632417</v>
          </cell>
        </row>
        <row r="16">
          <cell r="A16" t="str">
            <v>2030E</v>
          </cell>
          <cell r="E16">
            <v>31.453333333333333</v>
          </cell>
          <cell r="M16">
            <v>29.029777777777781</v>
          </cell>
        </row>
        <row r="17">
          <cell r="A17" t="str">
            <v>2031E</v>
          </cell>
          <cell r="E17">
            <v>30.94777777777778</v>
          </cell>
          <cell r="M17">
            <v>28.527831111111116</v>
          </cell>
        </row>
        <row r="18">
          <cell r="A18" t="str">
            <v>2032E</v>
          </cell>
          <cell r="E18">
            <v>30.457233333333331</v>
          </cell>
          <cell r="M18">
            <v>28.035062222222219</v>
          </cell>
        </row>
        <row r="19">
          <cell r="A19" t="str">
            <v>2033E</v>
          </cell>
          <cell r="E19">
            <v>29.981154777777778</v>
          </cell>
          <cell r="M19">
            <v>27.55121755555556</v>
          </cell>
        </row>
        <row r="20">
          <cell r="A20" t="str">
            <v>2034E</v>
          </cell>
          <cell r="E20">
            <v>29.519020043333335</v>
          </cell>
          <cell r="M20">
            <v>27.07605212666666</v>
          </cell>
        </row>
        <row r="21">
          <cell r="A21" t="str">
            <v>2035E</v>
          </cell>
          <cell r="E21">
            <v>29.070329141077782</v>
          </cell>
          <cell r="M21">
            <v>26.609329175799999</v>
          </cell>
        </row>
        <row r="22">
          <cell r="A22" t="str">
            <v>2036E</v>
          </cell>
          <cell r="E22">
            <v>28.634603137492331</v>
          </cell>
          <cell r="M22">
            <v>26.150819837145111</v>
          </cell>
        </row>
        <row r="23">
          <cell r="A23" t="str">
            <v>2037E</v>
          </cell>
          <cell r="E23">
            <v>28.211383180572348</v>
          </cell>
          <cell r="M23">
            <v>25.700302823020259</v>
          </cell>
        </row>
        <row r="24">
          <cell r="A24" t="str">
            <v>2038E</v>
          </cell>
          <cell r="E24">
            <v>27.800229573054818</v>
          </cell>
          <cell r="M24">
            <v>25.257564122269226</v>
          </cell>
        </row>
        <row r="25">
          <cell r="A25" t="str">
            <v>2039E</v>
          </cell>
          <cell r="E25">
            <v>27.400720890438507</v>
          </cell>
          <cell r="M25">
            <v>24.822396712192194</v>
          </cell>
        </row>
        <row r="26">
          <cell r="A26" t="str">
            <v>2040E</v>
          </cell>
          <cell r="E26">
            <v>27.012453141587841</v>
          </cell>
          <cell r="M26">
            <v>24.394600283364952</v>
          </cell>
        </row>
        <row r="27">
          <cell r="A27" t="str">
            <v>2041E</v>
          </cell>
          <cell r="E27">
            <v>26.732832669897434</v>
          </cell>
          <cell r="M27">
            <v>24.05848203389677</v>
          </cell>
        </row>
        <row r="28">
          <cell r="A28" t="str">
            <v>2042E</v>
          </cell>
          <cell r="E28">
            <v>26.458804607640836</v>
          </cell>
          <cell r="M28">
            <v>23.727956193862397</v>
          </cell>
        </row>
        <row r="29">
          <cell r="A29" t="str">
            <v>2043E</v>
          </cell>
          <cell r="E29">
            <v>26.190257106629371</v>
          </cell>
          <cell r="M29">
            <v>23.402910915073154</v>
          </cell>
        </row>
        <row r="30">
          <cell r="A30" t="str">
            <v>2044E</v>
          </cell>
          <cell r="E30">
            <v>25.927080555638135</v>
          </cell>
          <cell r="M30">
            <v>23.083236586304142</v>
          </cell>
        </row>
        <row r="31">
          <cell r="A31" t="str">
            <v>2045E</v>
          </cell>
          <cell r="E31">
            <v>25.669167535666723</v>
          </cell>
          <cell r="M31">
            <v>22.768825788554953</v>
          </cell>
        </row>
        <row r="32">
          <cell r="A32" t="str">
            <v>2046E</v>
          </cell>
          <cell r="E32">
            <v>25.416412776094738</v>
          </cell>
          <cell r="M32">
            <v>22.459573251205189</v>
          </cell>
        </row>
        <row r="33">
          <cell r="A33" t="str">
            <v>2047E</v>
          </cell>
          <cell r="E33">
            <v>25.168713111714204</v>
          </cell>
          <cell r="M33">
            <v>22.155375809046873</v>
          </cell>
        </row>
        <row r="34">
          <cell r="A34" t="str">
            <v>2048E</v>
          </cell>
          <cell r="E34">
            <v>24.925967440621267</v>
          </cell>
          <cell r="M34">
            <v>21.856132360176161</v>
          </cell>
        </row>
        <row r="35">
          <cell r="A35" t="str">
            <v>2049E</v>
          </cell>
          <cell r="E35">
            <v>24.688076682950193</v>
          </cell>
          <cell r="M35">
            <v>21.561743824727312</v>
          </cell>
        </row>
        <row r="36">
          <cell r="A36" t="str">
            <v>2050E</v>
          </cell>
          <cell r="E36">
            <v>24.454943740432544</v>
          </cell>
          <cell r="M36">
            <v>21.272113104431877</v>
          </cell>
        </row>
        <row r="37">
          <cell r="A37" t="str">
            <v>2051E</v>
          </cell>
          <cell r="E37">
            <v>24.226473456765241</v>
          </cell>
          <cell r="M37">
            <v>21.005687265209023</v>
          </cell>
        </row>
        <row r="38">
          <cell r="A38" t="str">
            <v>2052E</v>
          </cell>
          <cell r="E38">
            <v>24.002572578771293</v>
          </cell>
          <cell r="M38">
            <v>20.743830831659515</v>
          </cell>
        </row>
        <row r="39">
          <cell r="A39" t="str">
            <v>2053E</v>
          </cell>
          <cell r="E39">
            <v>23.783149718337217</v>
          </cell>
          <cell r="M39">
            <v>20.486452415669884</v>
          </cell>
        </row>
        <row r="40">
          <cell r="A40" t="str">
            <v>2054E</v>
          </cell>
          <cell r="E40">
            <v>23.568115315111822</v>
          </cell>
          <cell r="M40">
            <v>20.23346245688894</v>
          </cell>
        </row>
        <row r="41">
          <cell r="A41" t="str">
            <v>2055E</v>
          </cell>
          <cell r="E41">
            <v>23.357381599950937</v>
          </cell>
          <cell r="M41">
            <v>19.9847731861725</v>
          </cell>
        </row>
        <row r="42">
          <cell r="A42" t="str">
            <v>2056E</v>
          </cell>
          <cell r="E42">
            <v>23.150862559093277</v>
          </cell>
          <cell r="M42">
            <v>19.740298589759277</v>
          </cell>
        </row>
        <row r="43">
          <cell r="A43" t="str">
            <v>2057E</v>
          </cell>
          <cell r="E43">
            <v>22.948473899052761</v>
          </cell>
          <cell r="M43">
            <v>19.499954374163206</v>
          </cell>
        </row>
        <row r="44">
          <cell r="A44" t="str">
            <v>2058E</v>
          </cell>
          <cell r="E44">
            <v>22.750133012213052</v>
          </cell>
          <cell r="M44">
            <v>19.263657931767948</v>
          </cell>
        </row>
        <row r="45">
          <cell r="A45" t="str">
            <v>2059E</v>
          </cell>
          <cell r="E45">
            <v>22.555758943110149</v>
          </cell>
          <cell r="M45">
            <v>19.031328307109483</v>
          </cell>
        </row>
        <row r="46">
          <cell r="A46" t="str">
            <v>2060E</v>
          </cell>
          <cell r="E46">
            <v>22.365272355389294</v>
          </cell>
          <cell r="M46">
            <v>18.802886163833076</v>
          </cell>
        </row>
      </sheetData>
      <sheetData sheetId="3"/>
      <sheetData sheetId="4"/>
      <sheetData sheetId="5"/>
      <sheetData sheetId="6"/>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3" Type="http://schemas.openxmlformats.org/officeDocument/2006/relationships/hyperlink" Target="https://chuneng.bjx.com.cn/news/20201105/1114091.shtml" TargetMode="External"/><Relationship Id="rId2" Type="http://schemas.openxmlformats.org/officeDocument/2006/relationships/hyperlink" Target="https://baijiahao.baidu.com/s?id=1718478643161023333&amp;wfr=spider&amp;for=pc" TargetMode="External"/><Relationship Id="rId1" Type="http://schemas.openxmlformats.org/officeDocument/2006/relationships/hyperlink" Target="https://baijiahao.baidu.com/s?id=1705248189435142216&amp;wfr=spider&amp;for=pc"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8" Type="http://schemas.openxmlformats.org/officeDocument/2006/relationships/hyperlink" Target="https://m.thepaper.cn/baijiahao_14871296" TargetMode="External"/><Relationship Id="rId3" Type="http://schemas.openxmlformats.org/officeDocument/2006/relationships/hyperlink" Target="https://www.sohu.com/a/392010692_771057" TargetMode="External"/><Relationship Id="rId7" Type="http://schemas.openxmlformats.org/officeDocument/2006/relationships/hyperlink" Target="http://news.sohu.com/a/503707677_257552" TargetMode="External"/><Relationship Id="rId2" Type="http://schemas.openxmlformats.org/officeDocument/2006/relationships/hyperlink" Target="https://www.sohu.com/a/334833486_354900" TargetMode="External"/><Relationship Id="rId1" Type="http://schemas.openxmlformats.org/officeDocument/2006/relationships/hyperlink" Target="https://www.163.com/dy/article/GQN1ES8F051481OF.html" TargetMode="External"/><Relationship Id="rId6" Type="http://schemas.openxmlformats.org/officeDocument/2006/relationships/hyperlink" Target="https://new.qq.com/omn/20211210/20211210A012AU00.html" TargetMode="External"/><Relationship Id="rId11" Type="http://schemas.openxmlformats.org/officeDocument/2006/relationships/drawing" Target="../drawings/drawing4.xml"/><Relationship Id="rId5" Type="http://schemas.openxmlformats.org/officeDocument/2006/relationships/hyperlink" Target="https://www.163.com/dy/article/GPSKARKG0526OU71.html" TargetMode="External"/><Relationship Id="rId10" Type="http://schemas.openxmlformats.org/officeDocument/2006/relationships/printerSettings" Target="../printerSettings/printerSettings2.bin"/><Relationship Id="rId4" Type="http://schemas.openxmlformats.org/officeDocument/2006/relationships/hyperlink" Target="http://www.360doc.com/content/21/0115/08/58703538_957057770.shtml" TargetMode="External"/><Relationship Id="rId9" Type="http://schemas.openxmlformats.org/officeDocument/2006/relationships/hyperlink" Target="https://www.163.com/dy/article/GPSKARKG0526OU71.html"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www.163.com/dy/article/GRQE3A7K05509P99.html?f=post2020_dy_recommends"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5"/>
  <sheetViews>
    <sheetView workbookViewId="0">
      <selection activeCell="G5" activeCellId="1" sqref="D5 G5"/>
    </sheetView>
  </sheetViews>
  <sheetFormatPr defaultRowHeight="14.1" x14ac:dyDescent="0.4"/>
  <sheetData>
    <row r="1" spans="1:7" x14ac:dyDescent="0.4">
      <c r="A1" t="s">
        <v>1</v>
      </c>
      <c r="B1">
        <v>2020</v>
      </c>
      <c r="C1">
        <v>2025</v>
      </c>
      <c r="D1">
        <v>2030</v>
      </c>
      <c r="E1">
        <v>2040</v>
      </c>
      <c r="F1">
        <v>2050</v>
      </c>
      <c r="G1">
        <v>2060</v>
      </c>
    </row>
    <row r="2" spans="1:7" x14ac:dyDescent="0.4">
      <c r="A2" t="s">
        <v>0</v>
      </c>
      <c r="B2">
        <v>707.37999999999988</v>
      </c>
      <c r="C2">
        <v>483.63999999999993</v>
      </c>
      <c r="D2">
        <v>288.71499999999997</v>
      </c>
      <c r="E2">
        <v>215.94299999999998</v>
      </c>
      <c r="F2">
        <v>209.04999999999998</v>
      </c>
      <c r="G2">
        <v>207.80699999999999</v>
      </c>
    </row>
    <row r="5" spans="1:7" x14ac:dyDescent="0.4">
      <c r="D5" s="18">
        <f>D2/B2</f>
        <v>0.40814696485623009</v>
      </c>
      <c r="G5" s="18">
        <f>G2/B2</f>
        <v>0.29376996805111827</v>
      </c>
    </row>
  </sheetData>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I46"/>
  <sheetViews>
    <sheetView workbookViewId="0">
      <pane xSplit="11" ySplit="4" topLeftCell="L5" activePane="bottomRight" state="frozen"/>
      <selection pane="topRight" activeCell="L1" sqref="L1"/>
      <selection pane="bottomLeft" activeCell="A5" sqref="A5"/>
      <selection pane="bottomRight" activeCell="AB5" sqref="AB5"/>
    </sheetView>
  </sheetViews>
  <sheetFormatPr defaultColWidth="8.734375" defaultRowHeight="14.1" x14ac:dyDescent="0.4"/>
  <cols>
    <col min="1" max="1" width="8.734375" style="1"/>
    <col min="2" max="2" width="17.47265625" style="1" hidden="1" customWidth="1"/>
    <col min="3" max="3" width="8.734375" style="1" hidden="1" customWidth="1"/>
    <col min="4" max="4" width="2.578125" style="2" hidden="1" customWidth="1"/>
    <col min="5" max="6" width="12.578125" style="2" hidden="1" customWidth="1"/>
    <col min="7" max="7" width="10.05078125" style="2" hidden="1" customWidth="1"/>
    <col min="8" max="10" width="8.734375" style="2" hidden="1" customWidth="1"/>
    <col min="11" max="11" width="2.9453125" style="2" hidden="1" customWidth="1"/>
    <col min="12" max="12" width="2.578125" style="2" customWidth="1"/>
    <col min="13" max="14" width="12.578125" style="2" customWidth="1"/>
    <col min="15" max="15" width="10.05078125" style="2" customWidth="1"/>
    <col min="16" max="16" width="8.734375" style="19"/>
    <col min="17" max="18" width="8.734375" style="2"/>
    <col min="19" max="19" width="2.9453125" style="2" customWidth="1"/>
    <col min="20" max="20" width="3.20703125" style="2" hidden="1" customWidth="1"/>
    <col min="21" max="21" width="8.3125" style="2" hidden="1" customWidth="1"/>
    <col min="22" max="24" width="0" style="2" hidden="1" customWidth="1"/>
    <col min="25" max="25" width="2.578125" style="2" hidden="1" customWidth="1"/>
    <col min="26" max="26" width="2.9453125" style="2" customWidth="1"/>
    <col min="27" max="27" width="10.7890625" style="19" customWidth="1"/>
    <col min="28" max="28" width="12.734375" style="2" bestFit="1" customWidth="1"/>
    <col min="29" max="31" width="8.734375" style="2"/>
    <col min="32" max="32" width="1.9453125" style="2" customWidth="1"/>
    <col min="33" max="33" width="15.20703125" style="2" bestFit="1" customWidth="1"/>
    <col min="34" max="34" width="8.734375" style="3"/>
    <col min="35" max="16384" width="8.734375" style="2"/>
  </cols>
  <sheetData>
    <row r="1" spans="1:34" x14ac:dyDescent="0.4">
      <c r="D1" s="2" t="s">
        <v>2</v>
      </c>
      <c r="L1" s="2" t="s">
        <v>2</v>
      </c>
      <c r="AD1" s="2" t="s">
        <v>69</v>
      </c>
    </row>
    <row r="2" spans="1:34" x14ac:dyDescent="0.4">
      <c r="D2" s="2" t="s">
        <v>3</v>
      </c>
      <c r="L2" s="2" t="s">
        <v>4</v>
      </c>
      <c r="T2" s="2" t="s">
        <v>5</v>
      </c>
      <c r="Z2" s="2" t="s">
        <v>6</v>
      </c>
      <c r="AD2" s="2" t="s">
        <v>70</v>
      </c>
    </row>
    <row r="3" spans="1:34" x14ac:dyDescent="0.4">
      <c r="E3" s="2" t="s">
        <v>7</v>
      </c>
      <c r="G3" s="2" t="s">
        <v>8</v>
      </c>
      <c r="H3" s="2" t="s">
        <v>9</v>
      </c>
      <c r="I3" s="2" t="s">
        <v>10</v>
      </c>
      <c r="J3" s="2" t="s">
        <v>11</v>
      </c>
      <c r="M3" s="2" t="s">
        <v>12</v>
      </c>
      <c r="O3" s="2" t="s">
        <v>8</v>
      </c>
      <c r="P3" s="19" t="s">
        <v>13</v>
      </c>
      <c r="Q3" s="2" t="s">
        <v>14</v>
      </c>
      <c r="R3" s="2" t="s">
        <v>11</v>
      </c>
      <c r="U3" s="2" t="s">
        <v>15</v>
      </c>
      <c r="V3" s="2" t="s">
        <v>16</v>
      </c>
      <c r="W3" s="2" t="s">
        <v>17</v>
      </c>
      <c r="AA3" s="19" t="s">
        <v>18</v>
      </c>
      <c r="AB3" s="2" t="s">
        <v>19</v>
      </c>
      <c r="AC3" s="2" t="s">
        <v>20</v>
      </c>
      <c r="AD3" s="2" t="s">
        <v>21</v>
      </c>
      <c r="AE3" s="2" t="s">
        <v>22</v>
      </c>
      <c r="AG3" s="2" t="s">
        <v>23</v>
      </c>
      <c r="AH3" s="3" t="s">
        <v>24</v>
      </c>
    </row>
    <row r="4" spans="1:34" x14ac:dyDescent="0.4">
      <c r="B4" s="1" t="s">
        <v>25</v>
      </c>
      <c r="C4" s="1" t="s">
        <v>26</v>
      </c>
      <c r="I4" s="4" t="s">
        <v>27</v>
      </c>
    </row>
    <row r="5" spans="1:34" x14ac:dyDescent="0.4">
      <c r="A5" s="1">
        <v>2019</v>
      </c>
      <c r="B5" s="5">
        <f t="shared" ref="B5:B46" si="0">MIN(E5,M5)</f>
        <v>73.733333333333334</v>
      </c>
      <c r="C5" s="5">
        <f t="shared" ref="C5:C46" si="1">MIN(F5,N5)</f>
        <v>32.511111111111106</v>
      </c>
      <c r="E5" s="6">
        <f>G5/0.9</f>
        <v>73.733333333333334</v>
      </c>
      <c r="F5" s="6">
        <f>(H5+I5)/0.9</f>
        <v>32.511111111111106</v>
      </c>
      <c r="G5" s="7">
        <f>H5+I5+J5</f>
        <v>66.36</v>
      </c>
      <c r="H5" s="6">
        <f>U5</f>
        <v>16.66</v>
      </c>
      <c r="I5" s="2">
        <v>12.6</v>
      </c>
      <c r="J5" s="2">
        <v>37.1</v>
      </c>
      <c r="M5" s="6">
        <f>O5/0.9</f>
        <v>79.887111111111111</v>
      </c>
      <c r="N5" s="6">
        <f>(P5+Q5)*1.13</f>
        <v>39.322191999999987</v>
      </c>
      <c r="O5" s="7">
        <f>P5+Q5+R5</f>
        <v>71.898399999999995</v>
      </c>
      <c r="P5" s="20">
        <f>AA5</f>
        <v>22.198399999999996</v>
      </c>
      <c r="Q5" s="6">
        <f t="shared" ref="Q5:Q46" si="2">I5</f>
        <v>12.6</v>
      </c>
      <c r="R5" s="6">
        <f t="shared" ref="R5:R46" si="3">J5</f>
        <v>37.1</v>
      </c>
      <c r="U5" s="6">
        <f>V5+W5</f>
        <v>16.66</v>
      </c>
      <c r="V5" s="6">
        <v>12.46</v>
      </c>
      <c r="W5" s="6">
        <v>4.1999999999999993</v>
      </c>
      <c r="AA5" s="20">
        <f>AB5+AC5+AD5+AE5</f>
        <v>22.198399999999996</v>
      </c>
      <c r="AB5" s="2">
        <v>3.5</v>
      </c>
      <c r="AC5" s="6">
        <f>AG5*AH5</f>
        <v>17.298399999999997</v>
      </c>
      <c r="AD5" s="6">
        <v>0.7</v>
      </c>
      <c r="AE5" s="6">
        <v>0.7</v>
      </c>
      <c r="AG5" s="2">
        <v>56</v>
      </c>
      <c r="AH5" s="8">
        <v>0.30889999999999995</v>
      </c>
    </row>
    <row r="6" spans="1:34" s="11" customFormat="1" x14ac:dyDescent="0.4">
      <c r="A6" s="9" t="s">
        <v>28</v>
      </c>
      <c r="B6" s="10">
        <f t="shared" si="0"/>
        <v>66.471010101010094</v>
      </c>
      <c r="C6" s="5">
        <f t="shared" si="1"/>
        <v>31.43212121212121</v>
      </c>
      <c r="E6" s="12">
        <f t="shared" ref="E6:E46" si="4">G6/0.9</f>
        <v>66.471010101010094</v>
      </c>
      <c r="F6" s="6">
        <f t="shared" ref="F6:F46" si="5">(H6+I6)/0.9</f>
        <v>31.43212121212121</v>
      </c>
      <c r="G6" s="13">
        <f t="shared" ref="G6:G46" si="6">H6+I6+J6</f>
        <v>59.82390909090909</v>
      </c>
      <c r="H6" s="12">
        <f t="shared" ref="H6:H46" si="7">U6</f>
        <v>16.318909090909091</v>
      </c>
      <c r="I6" s="14">
        <f>I5*0.95</f>
        <v>11.969999999999999</v>
      </c>
      <c r="J6" s="14">
        <f>J5*0.85</f>
        <v>31.535</v>
      </c>
      <c r="M6" s="12">
        <f t="shared" ref="M6:M46" si="8">O6/0.9</f>
        <v>72.634333333333316</v>
      </c>
      <c r="N6" s="6">
        <f t="shared" ref="N6:N46" si="9">(P6+Q6)*1.13</f>
        <v>38.234566999999991</v>
      </c>
      <c r="O6" s="13">
        <f t="shared" ref="O6:O46" si="10">P6+Q6+R6</f>
        <v>65.370899999999992</v>
      </c>
      <c r="P6" s="21">
        <f t="shared" ref="P6:P46" si="11">AA6</f>
        <v>21.865899999999996</v>
      </c>
      <c r="Q6" s="12">
        <f t="shared" si="2"/>
        <v>11.969999999999999</v>
      </c>
      <c r="R6" s="12">
        <f t="shared" si="3"/>
        <v>31.535</v>
      </c>
      <c r="U6" s="12">
        <f t="shared" ref="U6:U46" si="12">V6+W6</f>
        <v>16.318909090909091</v>
      </c>
      <c r="V6" s="12">
        <f t="shared" ref="V6:V15" si="13">V5-($V$5-$V$16)/11</f>
        <v>12.233454545454546</v>
      </c>
      <c r="W6" s="12">
        <f>W5-($W$5-$W$16)/11</f>
        <v>4.085454545454545</v>
      </c>
      <c r="AA6" s="21">
        <f t="shared" ref="AA6:AA46" si="14">AB6+AC6+AD6+AE6</f>
        <v>21.865899999999996</v>
      </c>
      <c r="AB6" s="12">
        <f>AB5*0.925</f>
        <v>3.2375000000000003</v>
      </c>
      <c r="AC6" s="12">
        <f t="shared" ref="AC6:AC46" si="15">AG6*AH6</f>
        <v>17.298399999999997</v>
      </c>
      <c r="AD6" s="12">
        <f>AD5*0.95</f>
        <v>0.66499999999999992</v>
      </c>
      <c r="AE6" s="12">
        <f>AE5*0.95</f>
        <v>0.66499999999999992</v>
      </c>
      <c r="AG6" s="11">
        <v>56</v>
      </c>
      <c r="AH6" s="15">
        <v>0.30889999999999995</v>
      </c>
    </row>
    <row r="7" spans="1:34" x14ac:dyDescent="0.4">
      <c r="A7" s="1" t="s">
        <v>29</v>
      </c>
      <c r="B7" s="5">
        <f t="shared" si="0"/>
        <v>60.17118686868686</v>
      </c>
      <c r="C7" s="5">
        <f t="shared" si="1"/>
        <v>30.388131313131311</v>
      </c>
      <c r="E7" s="6">
        <f t="shared" si="4"/>
        <v>60.17118686868686</v>
      </c>
      <c r="F7" s="6">
        <f t="shared" si="5"/>
        <v>30.388131313131311</v>
      </c>
      <c r="G7" s="7">
        <f t="shared" si="6"/>
        <v>54.154068181818175</v>
      </c>
      <c r="H7" s="6">
        <f t="shared" si="7"/>
        <v>15.977818181818181</v>
      </c>
      <c r="I7" s="16">
        <f t="shared" ref="I7:I14" si="16">I6*0.95</f>
        <v>11.371499999999999</v>
      </c>
      <c r="J7" s="16">
        <f t="shared" ref="J7:J13" si="17">J6*0.85</f>
        <v>26.804749999999999</v>
      </c>
      <c r="M7" s="6">
        <f t="shared" si="8"/>
        <v>64.808663888888887</v>
      </c>
      <c r="N7" s="6">
        <f t="shared" si="9"/>
        <v>35.621043674999996</v>
      </c>
      <c r="O7" s="7">
        <f t="shared" si="10"/>
        <v>58.327797499999996</v>
      </c>
      <c r="P7" s="20">
        <f t="shared" si="11"/>
        <v>20.1515475</v>
      </c>
      <c r="Q7" s="6">
        <f t="shared" si="2"/>
        <v>11.371499999999999</v>
      </c>
      <c r="R7" s="6">
        <f t="shared" si="3"/>
        <v>26.804749999999999</v>
      </c>
      <c r="U7" s="6">
        <f t="shared" si="12"/>
        <v>15.977818181818181</v>
      </c>
      <c r="V7" s="6">
        <f t="shared" si="13"/>
        <v>12.00690909090909</v>
      </c>
      <c r="W7" s="6">
        <f t="shared" ref="W7:W15" si="18">W6-($W$5-$W$16)/11</f>
        <v>3.9709090909090903</v>
      </c>
      <c r="AA7" s="20">
        <f t="shared" si="14"/>
        <v>20.1515475</v>
      </c>
      <c r="AB7" s="6">
        <f t="shared" ref="AB7:AB15" si="19">AB6*0.925</f>
        <v>2.9946875000000004</v>
      </c>
      <c r="AC7" s="6">
        <f t="shared" si="15"/>
        <v>15.893359999999998</v>
      </c>
      <c r="AD7" s="6">
        <f t="shared" ref="AD7:AE15" si="20">AD6*0.95</f>
        <v>0.63174999999999992</v>
      </c>
      <c r="AE7" s="6">
        <f t="shared" si="20"/>
        <v>0.63174999999999992</v>
      </c>
      <c r="AG7" s="2">
        <v>56</v>
      </c>
      <c r="AH7" s="8">
        <v>0.28380999999999995</v>
      </c>
    </row>
    <row r="8" spans="1:34" x14ac:dyDescent="0.4">
      <c r="A8" s="1" t="s">
        <v>30</v>
      </c>
      <c r="B8" s="5">
        <f t="shared" si="0"/>
        <v>54.69298863636363</v>
      </c>
      <c r="C8" s="5">
        <f t="shared" si="1"/>
        <v>29.37739141414141</v>
      </c>
      <c r="E8" s="6">
        <f t="shared" si="4"/>
        <v>54.69298863636363</v>
      </c>
      <c r="F8" s="6">
        <f t="shared" si="5"/>
        <v>29.37739141414141</v>
      </c>
      <c r="G8" s="7">
        <f t="shared" si="6"/>
        <v>49.223689772727269</v>
      </c>
      <c r="H8" s="6">
        <f t="shared" si="7"/>
        <v>15.636727272727271</v>
      </c>
      <c r="I8" s="16">
        <f t="shared" si="16"/>
        <v>10.802924999999998</v>
      </c>
      <c r="J8" s="16">
        <f t="shared" si="17"/>
        <v>22.784037499999997</v>
      </c>
      <c r="M8" s="6">
        <f t="shared" si="8"/>
        <v>57.828548263888877</v>
      </c>
      <c r="N8" s="6">
        <f t="shared" si="9"/>
        <v>33.06567120937499</v>
      </c>
      <c r="O8" s="7">
        <f t="shared" si="10"/>
        <v>52.045693437499992</v>
      </c>
      <c r="P8" s="20">
        <f t="shared" si="11"/>
        <v>18.458730937499997</v>
      </c>
      <c r="Q8" s="6">
        <f t="shared" si="2"/>
        <v>10.802924999999998</v>
      </c>
      <c r="R8" s="6">
        <f t="shared" si="3"/>
        <v>22.784037499999997</v>
      </c>
      <c r="U8" s="6">
        <f t="shared" si="12"/>
        <v>15.636727272727271</v>
      </c>
      <c r="V8" s="6">
        <f t="shared" si="13"/>
        <v>11.780363636363635</v>
      </c>
      <c r="W8" s="6">
        <f t="shared" si="18"/>
        <v>3.8563636363636355</v>
      </c>
      <c r="AA8" s="20">
        <f t="shared" si="14"/>
        <v>18.458730937499997</v>
      </c>
      <c r="AB8" s="6">
        <f t="shared" si="19"/>
        <v>2.7700859375000007</v>
      </c>
      <c r="AC8" s="6">
        <f t="shared" si="15"/>
        <v>14.488319999999998</v>
      </c>
      <c r="AD8" s="6">
        <f t="shared" si="20"/>
        <v>0.60016249999999993</v>
      </c>
      <c r="AE8" s="6">
        <f t="shared" si="20"/>
        <v>0.60016249999999993</v>
      </c>
      <c r="AG8" s="2">
        <v>56</v>
      </c>
      <c r="AH8" s="8">
        <v>0.25871999999999995</v>
      </c>
    </row>
    <row r="9" spans="1:34" x14ac:dyDescent="0.4">
      <c r="A9" s="1" t="s">
        <v>31</v>
      </c>
      <c r="B9" s="5">
        <f t="shared" si="0"/>
        <v>49.916496654040394</v>
      </c>
      <c r="C9" s="5">
        <f t="shared" si="1"/>
        <v>28.398239015151507</v>
      </c>
      <c r="E9" s="6">
        <f t="shared" si="4"/>
        <v>49.916496654040394</v>
      </c>
      <c r="F9" s="6">
        <f t="shared" si="5"/>
        <v>28.398239015151507</v>
      </c>
      <c r="G9" s="7">
        <f t="shared" si="6"/>
        <v>44.924846988636354</v>
      </c>
      <c r="H9" s="6">
        <f t="shared" si="7"/>
        <v>15.29563636363636</v>
      </c>
      <c r="I9" s="16">
        <f t="shared" si="16"/>
        <v>10.262778749999997</v>
      </c>
      <c r="J9" s="16">
        <f t="shared" si="17"/>
        <v>19.366431874999996</v>
      </c>
      <c r="M9" s="6">
        <f t="shared" si="8"/>
        <v>51.572365407986098</v>
      </c>
      <c r="N9" s="6">
        <f t="shared" si="9"/>
        <v>30.565027601171867</v>
      </c>
      <c r="O9" s="7">
        <f t="shared" si="10"/>
        <v>46.415128867187491</v>
      </c>
      <c r="P9" s="20">
        <f t="shared" si="11"/>
        <v>16.785918242187499</v>
      </c>
      <c r="Q9" s="6">
        <f t="shared" si="2"/>
        <v>10.262778749999997</v>
      </c>
      <c r="R9" s="6">
        <f t="shared" si="3"/>
        <v>19.366431874999996</v>
      </c>
      <c r="U9" s="6">
        <f t="shared" si="12"/>
        <v>15.29563636363636</v>
      </c>
      <c r="V9" s="6">
        <f t="shared" si="13"/>
        <v>11.55381818181818</v>
      </c>
      <c r="W9" s="6">
        <f t="shared" si="18"/>
        <v>3.7418181818181808</v>
      </c>
      <c r="AA9" s="20">
        <f t="shared" si="14"/>
        <v>16.785918242187499</v>
      </c>
      <c r="AB9" s="6">
        <f t="shared" si="19"/>
        <v>2.5623294921875006</v>
      </c>
      <c r="AC9" s="6">
        <f t="shared" si="15"/>
        <v>13.083279999999997</v>
      </c>
      <c r="AD9" s="6">
        <f t="shared" si="20"/>
        <v>0.57015437499999988</v>
      </c>
      <c r="AE9" s="6">
        <f t="shared" si="20"/>
        <v>0.57015437499999988</v>
      </c>
      <c r="AG9" s="2">
        <v>56</v>
      </c>
      <c r="AH9" s="8">
        <v>0.23362999999999995</v>
      </c>
    </row>
    <row r="10" spans="1:34" x14ac:dyDescent="0.4">
      <c r="A10" s="1" t="s">
        <v>32</v>
      </c>
      <c r="B10" s="5">
        <f t="shared" si="0"/>
        <v>45.739613734217158</v>
      </c>
      <c r="C10" s="5">
        <f t="shared" si="1"/>
        <v>27.449094741161606</v>
      </c>
      <c r="E10" s="6">
        <f t="shared" si="4"/>
        <v>45.739613734217158</v>
      </c>
      <c r="F10" s="6">
        <f t="shared" si="5"/>
        <v>27.449094741161606</v>
      </c>
      <c r="G10" s="7">
        <f t="shared" si="6"/>
        <v>41.165652360795441</v>
      </c>
      <c r="H10" s="6">
        <f t="shared" si="7"/>
        <v>14.95454545454545</v>
      </c>
      <c r="I10" s="16">
        <f t="shared" si="16"/>
        <v>9.7496398124999963</v>
      </c>
      <c r="J10" s="16">
        <f t="shared" si="17"/>
        <v>16.461467093749995</v>
      </c>
      <c r="M10" s="6">
        <f t="shared" si="8"/>
        <v>45.936438887803803</v>
      </c>
      <c r="N10" s="6">
        <f t="shared" si="9"/>
        <v>28.115900532958975</v>
      </c>
      <c r="O10" s="7">
        <f t="shared" si="10"/>
        <v>41.342794999023425</v>
      </c>
      <c r="P10" s="20">
        <f t="shared" si="11"/>
        <v>15.131688092773436</v>
      </c>
      <c r="Q10" s="6">
        <f t="shared" si="2"/>
        <v>9.7496398124999963</v>
      </c>
      <c r="R10" s="6">
        <f t="shared" si="3"/>
        <v>16.461467093749995</v>
      </c>
      <c r="U10" s="6">
        <f t="shared" si="12"/>
        <v>14.95454545454545</v>
      </c>
      <c r="V10" s="6">
        <f t="shared" si="13"/>
        <v>11.327272727272724</v>
      </c>
      <c r="W10" s="6">
        <f t="shared" si="18"/>
        <v>3.6272727272727261</v>
      </c>
      <c r="AA10" s="20">
        <f t="shared" si="14"/>
        <v>15.131688092773436</v>
      </c>
      <c r="AB10" s="6">
        <f t="shared" si="19"/>
        <v>2.3701547802734382</v>
      </c>
      <c r="AC10" s="6">
        <f t="shared" si="15"/>
        <v>11.678239999999997</v>
      </c>
      <c r="AD10" s="6">
        <f t="shared" si="20"/>
        <v>0.54164665624999986</v>
      </c>
      <c r="AE10" s="6">
        <f t="shared" si="20"/>
        <v>0.54164665624999986</v>
      </c>
      <c r="AG10" s="2">
        <v>56</v>
      </c>
      <c r="AH10" s="8">
        <v>0.20853999999999995</v>
      </c>
    </row>
    <row r="11" spans="1:34" s="11" customFormat="1" x14ac:dyDescent="0.4">
      <c r="A11" s="17" t="s">
        <v>33</v>
      </c>
      <c r="B11" s="10">
        <f t="shared" si="0"/>
        <v>40.832362966878243</v>
      </c>
      <c r="C11" s="5">
        <f t="shared" si="1"/>
        <v>25.715273993768299</v>
      </c>
      <c r="E11" s="12">
        <f t="shared" si="4"/>
        <v>42.075399330018925</v>
      </c>
      <c r="F11" s="6">
        <f t="shared" si="5"/>
        <v>26.528458185921707</v>
      </c>
      <c r="G11" s="13">
        <f t="shared" si="6"/>
        <v>37.867859397017035</v>
      </c>
      <c r="H11" s="12">
        <f t="shared" si="7"/>
        <v>14.613454545454541</v>
      </c>
      <c r="I11" s="14">
        <f t="shared" si="16"/>
        <v>9.2621578218749967</v>
      </c>
      <c r="J11" s="14">
        <f t="shared" si="17"/>
        <v>13.992247029687496</v>
      </c>
      <c r="M11" s="12">
        <f t="shared" si="8"/>
        <v>40.832362966878243</v>
      </c>
      <c r="N11" s="6">
        <f t="shared" si="9"/>
        <v>25.715273993768299</v>
      </c>
      <c r="O11" s="13">
        <f t="shared" si="10"/>
        <v>36.749126670190421</v>
      </c>
      <c r="P11" s="21">
        <f t="shared" si="11"/>
        <v>13.494721818627928</v>
      </c>
      <c r="Q11" s="12">
        <f t="shared" si="2"/>
        <v>9.2621578218749967</v>
      </c>
      <c r="R11" s="12">
        <f t="shared" si="3"/>
        <v>13.992247029687496</v>
      </c>
      <c r="U11" s="12">
        <f t="shared" si="12"/>
        <v>14.613454545454541</v>
      </c>
      <c r="V11" s="12">
        <f t="shared" si="13"/>
        <v>11.100727272727269</v>
      </c>
      <c r="W11" s="12">
        <f t="shared" si="18"/>
        <v>3.5127272727272714</v>
      </c>
      <c r="AA11" s="21">
        <f t="shared" si="14"/>
        <v>13.494721818627928</v>
      </c>
      <c r="AB11" s="12">
        <f t="shared" si="19"/>
        <v>2.1923931717529306</v>
      </c>
      <c r="AC11" s="12">
        <f t="shared" si="15"/>
        <v>10.273199999999999</v>
      </c>
      <c r="AD11" s="12">
        <f t="shared" si="20"/>
        <v>0.5145643234374998</v>
      </c>
      <c r="AE11" s="12">
        <f t="shared" si="20"/>
        <v>0.5145643234374998</v>
      </c>
      <c r="AG11" s="11">
        <v>56</v>
      </c>
      <c r="AH11" s="15">
        <v>0.18345</v>
      </c>
    </row>
    <row r="12" spans="1:34" x14ac:dyDescent="0.4">
      <c r="A12" s="1" t="s">
        <v>34</v>
      </c>
      <c r="B12" s="5">
        <f t="shared" si="0"/>
        <v>37.348906449353699</v>
      </c>
      <c r="C12" s="5">
        <f t="shared" si="1"/>
        <v>24.544284586977867</v>
      </c>
      <c r="E12" s="6">
        <f t="shared" si="4"/>
        <v>38.849803935976944</v>
      </c>
      <c r="F12" s="6">
        <f t="shared" si="5"/>
        <v>25.634903963494306</v>
      </c>
      <c r="G12" s="7">
        <f t="shared" si="6"/>
        <v>34.96482354237925</v>
      </c>
      <c r="H12" s="6">
        <f t="shared" si="7"/>
        <v>14.272363636363631</v>
      </c>
      <c r="I12" s="16">
        <f t="shared" si="16"/>
        <v>8.799049930781246</v>
      </c>
      <c r="J12" s="16">
        <f t="shared" si="17"/>
        <v>11.893409975234372</v>
      </c>
      <c r="M12" s="6">
        <f t="shared" si="8"/>
        <v>37.348906449353699</v>
      </c>
      <c r="N12" s="6">
        <f t="shared" si="9"/>
        <v>24.544284586977867</v>
      </c>
      <c r="O12" s="7">
        <f t="shared" si="10"/>
        <v>33.614015804418329</v>
      </c>
      <c r="P12" s="20">
        <f t="shared" si="11"/>
        <v>12.92155589840271</v>
      </c>
      <c r="Q12" s="6">
        <f t="shared" si="2"/>
        <v>8.799049930781246</v>
      </c>
      <c r="R12" s="6">
        <f t="shared" si="3"/>
        <v>11.893409975234372</v>
      </c>
      <c r="U12" s="6">
        <f t="shared" si="12"/>
        <v>14.272363636363631</v>
      </c>
      <c r="V12" s="6">
        <f t="shared" si="13"/>
        <v>10.874181818181814</v>
      </c>
      <c r="W12" s="6">
        <f t="shared" si="18"/>
        <v>3.3981818181818166</v>
      </c>
      <c r="AA12" s="20">
        <f t="shared" si="14"/>
        <v>12.92155589840271</v>
      </c>
      <c r="AB12" s="6">
        <f t="shared" si="19"/>
        <v>2.027963683871461</v>
      </c>
      <c r="AC12" s="6">
        <f t="shared" si="15"/>
        <v>9.9159199999999998</v>
      </c>
      <c r="AD12" s="6">
        <f t="shared" si="20"/>
        <v>0.48883610726562476</v>
      </c>
      <c r="AE12" s="6">
        <f t="shared" si="20"/>
        <v>0.48883610726562476</v>
      </c>
      <c r="AG12" s="2">
        <v>56</v>
      </c>
      <c r="AH12" s="8">
        <v>0.17707000000000001</v>
      </c>
    </row>
    <row r="13" spans="1:34" x14ac:dyDescent="0.4">
      <c r="A13" s="1" t="s">
        <v>35</v>
      </c>
      <c r="B13" s="5">
        <f t="shared" si="0"/>
        <v>34.257545471752437</v>
      </c>
      <c r="C13" s="5">
        <f t="shared" si="1"/>
        <v>23.416303463559608</v>
      </c>
      <c r="E13" s="6">
        <f t="shared" si="4"/>
        <v>35.999742933849021</v>
      </c>
      <c r="F13" s="6">
        <f t="shared" si="5"/>
        <v>24.767077957238783</v>
      </c>
      <c r="G13" s="7">
        <f t="shared" si="6"/>
        <v>32.399768640464117</v>
      </c>
      <c r="H13" s="6">
        <f t="shared" si="7"/>
        <v>13.93127272727272</v>
      </c>
      <c r="I13" s="16">
        <f t="shared" si="16"/>
        <v>8.3590974342421838</v>
      </c>
      <c r="J13" s="16">
        <f t="shared" si="17"/>
        <v>10.109398478949215</v>
      </c>
      <c r="M13" s="6">
        <f t="shared" si="8"/>
        <v>34.257545471752437</v>
      </c>
      <c r="N13" s="6">
        <f t="shared" si="9"/>
        <v>23.416303463559608</v>
      </c>
      <c r="O13" s="7">
        <f t="shared" si="10"/>
        <v>30.831790924577192</v>
      </c>
      <c r="P13" s="20">
        <f t="shared" si="11"/>
        <v>12.363295011385789</v>
      </c>
      <c r="Q13" s="6">
        <f t="shared" si="2"/>
        <v>8.3590974342421838</v>
      </c>
      <c r="R13" s="6">
        <f t="shared" si="3"/>
        <v>10.109398478949215</v>
      </c>
      <c r="U13" s="6">
        <f t="shared" si="12"/>
        <v>13.93127272727272</v>
      </c>
      <c r="V13" s="6">
        <f t="shared" si="13"/>
        <v>10.647636363636359</v>
      </c>
      <c r="W13" s="6">
        <f t="shared" si="18"/>
        <v>3.2836363636363619</v>
      </c>
      <c r="AA13" s="20">
        <f t="shared" si="14"/>
        <v>12.363295011385789</v>
      </c>
      <c r="AB13" s="6">
        <f t="shared" si="19"/>
        <v>1.8758664075811016</v>
      </c>
      <c r="AC13" s="6">
        <f t="shared" si="15"/>
        <v>9.5586400000000005</v>
      </c>
      <c r="AD13" s="6">
        <f t="shared" si="20"/>
        <v>0.46439430190234349</v>
      </c>
      <c r="AE13" s="6">
        <f t="shared" si="20"/>
        <v>0.46439430190234349</v>
      </c>
      <c r="AG13" s="2">
        <v>56</v>
      </c>
      <c r="AH13" s="8">
        <v>0.17069000000000001</v>
      </c>
    </row>
    <row r="14" spans="1:34" x14ac:dyDescent="0.4">
      <c r="A14" s="1" t="s">
        <v>36</v>
      </c>
      <c r="B14" s="5">
        <f t="shared" si="0"/>
        <v>32.064985326901493</v>
      </c>
      <c r="C14" s="5">
        <f t="shared" si="1"/>
        <v>22.328831824367462</v>
      </c>
      <c r="E14" s="6">
        <f t="shared" si="4"/>
        <v>34.033092235295754</v>
      </c>
      <c r="F14" s="6">
        <f t="shared" si="5"/>
        <v>23.923693756346541</v>
      </c>
      <c r="G14" s="7">
        <f t="shared" si="6"/>
        <v>30.629783011766179</v>
      </c>
      <c r="H14" s="6">
        <f t="shared" si="7"/>
        <v>13.590181818181811</v>
      </c>
      <c r="I14" s="16">
        <f t="shared" si="16"/>
        <v>7.9411425625300742</v>
      </c>
      <c r="J14" s="16">
        <f>J13*0.9</f>
        <v>9.0984586310542941</v>
      </c>
      <c r="M14" s="6">
        <f t="shared" si="8"/>
        <v>32.064985326901493</v>
      </c>
      <c r="N14" s="6">
        <f t="shared" si="9"/>
        <v>22.328831824367462</v>
      </c>
      <c r="O14" s="7">
        <f t="shared" si="10"/>
        <v>28.858486794211345</v>
      </c>
      <c r="P14" s="20">
        <f t="shared" si="11"/>
        <v>11.818885600626974</v>
      </c>
      <c r="Q14" s="6">
        <f t="shared" si="2"/>
        <v>7.9411425625300742</v>
      </c>
      <c r="R14" s="6">
        <f t="shared" si="3"/>
        <v>9.0984586310542941</v>
      </c>
      <c r="U14" s="6">
        <f t="shared" si="12"/>
        <v>13.590181818181811</v>
      </c>
      <c r="V14" s="6">
        <f t="shared" si="13"/>
        <v>10.421090909090903</v>
      </c>
      <c r="W14" s="6">
        <f t="shared" si="18"/>
        <v>3.1690909090909072</v>
      </c>
      <c r="AA14" s="20">
        <f t="shared" si="14"/>
        <v>11.818885600626974</v>
      </c>
      <c r="AB14" s="6">
        <f t="shared" si="19"/>
        <v>1.735176427012519</v>
      </c>
      <c r="AC14" s="6">
        <f t="shared" si="15"/>
        <v>9.2013600000000011</v>
      </c>
      <c r="AD14" s="6">
        <f t="shared" si="20"/>
        <v>0.44117458680722627</v>
      </c>
      <c r="AE14" s="6">
        <f t="shared" si="20"/>
        <v>0.44117458680722627</v>
      </c>
      <c r="AG14" s="2">
        <v>56</v>
      </c>
      <c r="AH14" s="8">
        <v>0.16431000000000001</v>
      </c>
    </row>
    <row r="15" spans="1:34" x14ac:dyDescent="0.4">
      <c r="A15" s="1" t="s">
        <v>37</v>
      </c>
      <c r="B15" s="5">
        <f t="shared" si="0"/>
        <v>30.306625197632417</v>
      </c>
      <c r="C15" s="5">
        <f t="shared" si="1"/>
        <v>21.56870539820995</v>
      </c>
      <c r="E15" s="6">
        <f t="shared" si="4"/>
        <v>32.486337418933068</v>
      </c>
      <c r="F15" s="6">
        <f t="shared" si="5"/>
        <v>23.387878787878776</v>
      </c>
      <c r="G15" s="7">
        <f t="shared" si="6"/>
        <v>29.237703677039764</v>
      </c>
      <c r="H15" s="6">
        <f t="shared" si="7"/>
        <v>13.249090909090901</v>
      </c>
      <c r="I15" s="16">
        <v>7.8</v>
      </c>
      <c r="J15" s="16">
        <f>J14*0.9</f>
        <v>8.1886127679488645</v>
      </c>
      <c r="M15" s="6">
        <f t="shared" si="8"/>
        <v>30.306625197632417</v>
      </c>
      <c r="N15" s="6">
        <f t="shared" si="9"/>
        <v>21.56870539820995</v>
      </c>
      <c r="O15" s="7">
        <f t="shared" si="10"/>
        <v>27.275962677869177</v>
      </c>
      <c r="P15" s="20">
        <f t="shared" si="11"/>
        <v>11.287349909920312</v>
      </c>
      <c r="Q15" s="6">
        <f t="shared" si="2"/>
        <v>7.8</v>
      </c>
      <c r="R15" s="6">
        <f t="shared" si="3"/>
        <v>8.1886127679488645</v>
      </c>
      <c r="U15" s="6">
        <f t="shared" si="12"/>
        <v>13.249090909090901</v>
      </c>
      <c r="V15" s="6">
        <f t="shared" si="13"/>
        <v>10.194545454545448</v>
      </c>
      <c r="W15" s="6">
        <f t="shared" si="18"/>
        <v>3.0545454545454525</v>
      </c>
      <c r="AA15" s="20">
        <f t="shared" si="14"/>
        <v>11.287349909920312</v>
      </c>
      <c r="AB15" s="6">
        <f t="shared" si="19"/>
        <v>1.6050381949865802</v>
      </c>
      <c r="AC15" s="6">
        <f t="shared" si="15"/>
        <v>8.8440800000000017</v>
      </c>
      <c r="AD15" s="6">
        <f t="shared" si="20"/>
        <v>0.41911585746686492</v>
      </c>
      <c r="AE15" s="6">
        <f t="shared" si="20"/>
        <v>0.41911585746686492</v>
      </c>
      <c r="AG15" s="2">
        <v>56</v>
      </c>
      <c r="AH15" s="8">
        <v>0.15793000000000001</v>
      </c>
    </row>
    <row r="16" spans="1:34" s="11" customFormat="1" x14ac:dyDescent="0.4">
      <c r="A16" s="17" t="s">
        <v>38</v>
      </c>
      <c r="B16" s="10">
        <f t="shared" si="0"/>
        <v>29.029777777777781</v>
      </c>
      <c r="C16" s="5">
        <f t="shared" si="1"/>
        <v>20.822284</v>
      </c>
      <c r="E16" s="12">
        <f t="shared" si="4"/>
        <v>31.453333333333333</v>
      </c>
      <c r="F16" s="6">
        <f t="shared" si="5"/>
        <v>22.89777777777778</v>
      </c>
      <c r="G16" s="13">
        <f t="shared" si="6"/>
        <v>28.308</v>
      </c>
      <c r="H16" s="12">
        <f t="shared" si="7"/>
        <v>12.908000000000001</v>
      </c>
      <c r="I16" s="11">
        <v>7.7</v>
      </c>
      <c r="J16" s="11">
        <v>7.7000000000000011</v>
      </c>
      <c r="M16" s="12">
        <f t="shared" si="8"/>
        <v>29.029777777777781</v>
      </c>
      <c r="N16" s="6">
        <f t="shared" si="9"/>
        <v>20.822284</v>
      </c>
      <c r="O16" s="13">
        <f t="shared" si="10"/>
        <v>26.126800000000003</v>
      </c>
      <c r="P16" s="21">
        <f t="shared" si="11"/>
        <v>10.726800000000001</v>
      </c>
      <c r="Q16" s="12">
        <f t="shared" si="2"/>
        <v>7.7</v>
      </c>
      <c r="R16" s="12">
        <f t="shared" si="3"/>
        <v>7.7000000000000011</v>
      </c>
      <c r="U16" s="12">
        <f t="shared" si="12"/>
        <v>12.908000000000001</v>
      </c>
      <c r="V16" s="12">
        <f>V5*0.8</f>
        <v>9.9680000000000017</v>
      </c>
      <c r="W16" s="12">
        <f>W5*0.7</f>
        <v>2.9399999999999995</v>
      </c>
      <c r="AA16" s="21">
        <f t="shared" si="14"/>
        <v>10.726800000000001</v>
      </c>
      <c r="AB16" s="11">
        <f>AB5*0.4</f>
        <v>1.4000000000000001</v>
      </c>
      <c r="AC16" s="12">
        <f t="shared" si="15"/>
        <v>8.4868000000000006</v>
      </c>
      <c r="AD16" s="12">
        <f>AD5*0.6</f>
        <v>0.42</v>
      </c>
      <c r="AE16" s="12">
        <f>AE5*0.6</f>
        <v>0.42</v>
      </c>
      <c r="AG16" s="11">
        <v>56</v>
      </c>
      <c r="AH16" s="15">
        <v>0.15155000000000002</v>
      </c>
    </row>
    <row r="17" spans="1:34" x14ac:dyDescent="0.4">
      <c r="A17" s="1" t="s">
        <v>39</v>
      </c>
      <c r="B17" s="5">
        <f t="shared" si="0"/>
        <v>28.527831111111116</v>
      </c>
      <c r="C17" s="5">
        <f t="shared" si="1"/>
        <v>20.485824239999999</v>
      </c>
      <c r="E17" s="6">
        <f t="shared" si="4"/>
        <v>30.94777777777778</v>
      </c>
      <c r="F17" s="6">
        <f t="shared" si="5"/>
        <v>22.563333333333336</v>
      </c>
      <c r="G17" s="7">
        <f t="shared" si="6"/>
        <v>27.853000000000002</v>
      </c>
      <c r="H17" s="6">
        <f t="shared" si="7"/>
        <v>12.761000000000001</v>
      </c>
      <c r="I17" s="6">
        <f>I16*0.98</f>
        <v>7.5460000000000003</v>
      </c>
      <c r="J17" s="6">
        <f>J16*0.98</f>
        <v>7.5460000000000012</v>
      </c>
      <c r="M17" s="6">
        <f t="shared" si="8"/>
        <v>28.527831111111116</v>
      </c>
      <c r="N17" s="6">
        <f t="shared" si="9"/>
        <v>20.485824239999999</v>
      </c>
      <c r="O17" s="7">
        <f t="shared" si="10"/>
        <v>25.675048000000004</v>
      </c>
      <c r="P17" s="20">
        <f t="shared" si="11"/>
        <v>10.583048</v>
      </c>
      <c r="Q17" s="6">
        <f t="shared" si="2"/>
        <v>7.5460000000000003</v>
      </c>
      <c r="R17" s="6">
        <f t="shared" si="3"/>
        <v>7.5460000000000012</v>
      </c>
      <c r="U17" s="6">
        <f t="shared" si="12"/>
        <v>12.761000000000001</v>
      </c>
      <c r="V17" s="6">
        <f>V16</f>
        <v>9.9680000000000017</v>
      </c>
      <c r="W17" s="6">
        <f>W16*0.95</f>
        <v>2.7929999999999993</v>
      </c>
      <c r="AA17" s="20">
        <f t="shared" si="14"/>
        <v>10.583048</v>
      </c>
      <c r="AB17" s="6">
        <f>AB16</f>
        <v>1.4000000000000001</v>
      </c>
      <c r="AC17" s="6">
        <f t="shared" si="15"/>
        <v>8.3850480000000012</v>
      </c>
      <c r="AD17" s="6">
        <f>AD16*0.95</f>
        <v>0.39899999999999997</v>
      </c>
      <c r="AE17" s="6">
        <f>AE16*0.95</f>
        <v>0.39899999999999997</v>
      </c>
      <c r="AG17" s="2">
        <v>56</v>
      </c>
      <c r="AH17" s="8">
        <v>0.149733</v>
      </c>
    </row>
    <row r="18" spans="1:34" x14ac:dyDescent="0.4">
      <c r="A18" s="1" t="s">
        <v>40</v>
      </c>
      <c r="B18" s="5">
        <f t="shared" si="0"/>
        <v>28.035062222222219</v>
      </c>
      <c r="C18" s="5">
        <f t="shared" si="1"/>
        <v>20.155217879999995</v>
      </c>
      <c r="E18" s="6">
        <f t="shared" si="4"/>
        <v>30.457233333333331</v>
      </c>
      <c r="F18" s="6">
        <f t="shared" si="5"/>
        <v>22.240477777777777</v>
      </c>
      <c r="G18" s="7">
        <f t="shared" si="6"/>
        <v>27.41151</v>
      </c>
      <c r="H18" s="6">
        <f t="shared" si="7"/>
        <v>12.621350000000001</v>
      </c>
      <c r="I18" s="6">
        <f t="shared" ref="I18:J33" si="21">I17*0.98</f>
        <v>7.3950800000000001</v>
      </c>
      <c r="J18" s="6">
        <f t="shared" si="21"/>
        <v>7.395080000000001</v>
      </c>
      <c r="M18" s="6">
        <f t="shared" si="8"/>
        <v>28.035062222222219</v>
      </c>
      <c r="N18" s="6">
        <f t="shared" si="9"/>
        <v>20.155217879999995</v>
      </c>
      <c r="O18" s="7">
        <f t="shared" si="10"/>
        <v>25.231555999999998</v>
      </c>
      <c r="P18" s="20">
        <f t="shared" si="11"/>
        <v>10.441395999999999</v>
      </c>
      <c r="Q18" s="6">
        <f t="shared" si="2"/>
        <v>7.3950800000000001</v>
      </c>
      <c r="R18" s="6">
        <f t="shared" si="3"/>
        <v>7.395080000000001</v>
      </c>
      <c r="U18" s="6">
        <f t="shared" si="12"/>
        <v>12.621350000000001</v>
      </c>
      <c r="V18" s="6">
        <f t="shared" ref="V18:W33" si="22">V17</f>
        <v>9.9680000000000017</v>
      </c>
      <c r="W18" s="6">
        <f t="shared" ref="W18:W26" si="23">W17*0.95</f>
        <v>2.6533499999999992</v>
      </c>
      <c r="AA18" s="20">
        <f t="shared" si="14"/>
        <v>10.441395999999999</v>
      </c>
      <c r="AB18" s="6">
        <f t="shared" ref="AB18:AB46" si="24">AB17</f>
        <v>1.4000000000000001</v>
      </c>
      <c r="AC18" s="6">
        <f t="shared" si="15"/>
        <v>8.283296</v>
      </c>
      <c r="AD18" s="6">
        <f t="shared" ref="AD18:AE26" si="25">AD17*0.95</f>
        <v>0.37904999999999994</v>
      </c>
      <c r="AE18" s="6">
        <f t="shared" si="25"/>
        <v>0.37904999999999994</v>
      </c>
      <c r="AG18" s="2">
        <v>56</v>
      </c>
      <c r="AH18" s="8">
        <v>0.14791599999999999</v>
      </c>
    </row>
    <row r="19" spans="1:34" x14ac:dyDescent="0.4">
      <c r="A19" s="1" t="s">
        <v>41</v>
      </c>
      <c r="B19" s="5">
        <f t="shared" si="0"/>
        <v>27.55121755555556</v>
      </c>
      <c r="C19" s="5">
        <f t="shared" si="1"/>
        <v>19.830276661999999</v>
      </c>
      <c r="E19" s="6">
        <f t="shared" si="4"/>
        <v>29.981154777777778</v>
      </c>
      <c r="F19" s="6">
        <f t="shared" si="5"/>
        <v>21.928734333333335</v>
      </c>
      <c r="G19" s="7">
        <f t="shared" si="6"/>
        <v>26.983039300000002</v>
      </c>
      <c r="H19" s="6">
        <f t="shared" si="7"/>
        <v>12.488682500000001</v>
      </c>
      <c r="I19" s="6">
        <f t="shared" si="21"/>
        <v>7.2471784000000001</v>
      </c>
      <c r="J19" s="6">
        <f t="shared" si="21"/>
        <v>7.247178400000001</v>
      </c>
      <c r="M19" s="6">
        <f t="shared" si="8"/>
        <v>27.55121755555556</v>
      </c>
      <c r="N19" s="6">
        <f t="shared" si="9"/>
        <v>19.830276661999999</v>
      </c>
      <c r="O19" s="7">
        <f t="shared" si="10"/>
        <v>24.796095800000003</v>
      </c>
      <c r="P19" s="20">
        <f t="shared" si="11"/>
        <v>10.301739</v>
      </c>
      <c r="Q19" s="6">
        <f t="shared" si="2"/>
        <v>7.2471784000000001</v>
      </c>
      <c r="R19" s="6">
        <f t="shared" si="3"/>
        <v>7.247178400000001</v>
      </c>
      <c r="U19" s="6">
        <f t="shared" si="12"/>
        <v>12.488682500000001</v>
      </c>
      <c r="V19" s="6">
        <f t="shared" si="22"/>
        <v>9.9680000000000017</v>
      </c>
      <c r="W19" s="6">
        <f t="shared" si="23"/>
        <v>2.520682499999999</v>
      </c>
      <c r="AA19" s="20">
        <f t="shared" si="14"/>
        <v>10.301739</v>
      </c>
      <c r="AB19" s="6">
        <f t="shared" si="24"/>
        <v>1.4000000000000001</v>
      </c>
      <c r="AC19" s="6">
        <f t="shared" si="15"/>
        <v>8.1815439999999988</v>
      </c>
      <c r="AD19" s="6">
        <f t="shared" si="25"/>
        <v>0.3600974999999999</v>
      </c>
      <c r="AE19" s="6">
        <f t="shared" si="25"/>
        <v>0.3600974999999999</v>
      </c>
      <c r="AG19" s="2">
        <v>56</v>
      </c>
      <c r="AH19" s="8">
        <v>0.14609899999999998</v>
      </c>
    </row>
    <row r="20" spans="1:34" x14ac:dyDescent="0.4">
      <c r="A20" s="1" t="s">
        <v>42</v>
      </c>
      <c r="B20" s="5">
        <f t="shared" si="0"/>
        <v>27.07605212666666</v>
      </c>
      <c r="C20" s="5">
        <f t="shared" si="1"/>
        <v>19.510819652659993</v>
      </c>
      <c r="E20" s="6">
        <f t="shared" si="4"/>
        <v>29.519020043333335</v>
      </c>
      <c r="F20" s="6">
        <f t="shared" si="5"/>
        <v>21.627648007777776</v>
      </c>
      <c r="G20" s="7">
        <f t="shared" si="6"/>
        <v>26.567118039</v>
      </c>
      <c r="H20" s="6">
        <f t="shared" si="7"/>
        <v>12.362648375000001</v>
      </c>
      <c r="I20" s="6">
        <f t="shared" si="21"/>
        <v>7.1022348319999997</v>
      </c>
      <c r="J20" s="6">
        <f t="shared" si="21"/>
        <v>7.1022348320000006</v>
      </c>
      <c r="M20" s="6">
        <f t="shared" si="8"/>
        <v>27.07605212666666</v>
      </c>
      <c r="N20" s="6">
        <f t="shared" si="9"/>
        <v>19.510819652659993</v>
      </c>
      <c r="O20" s="7">
        <f t="shared" si="10"/>
        <v>24.368446913999996</v>
      </c>
      <c r="P20" s="20">
        <f t="shared" si="11"/>
        <v>10.163977249999997</v>
      </c>
      <c r="Q20" s="6">
        <f t="shared" si="2"/>
        <v>7.1022348319999997</v>
      </c>
      <c r="R20" s="6">
        <f t="shared" si="3"/>
        <v>7.1022348320000006</v>
      </c>
      <c r="U20" s="6">
        <f t="shared" si="12"/>
        <v>12.362648375000001</v>
      </c>
      <c r="V20" s="6">
        <f t="shared" si="22"/>
        <v>9.9680000000000017</v>
      </c>
      <c r="W20" s="6">
        <f t="shared" si="23"/>
        <v>2.3946483749999992</v>
      </c>
      <c r="AA20" s="20">
        <f t="shared" si="14"/>
        <v>10.163977249999997</v>
      </c>
      <c r="AB20" s="6">
        <f t="shared" si="24"/>
        <v>1.4000000000000001</v>
      </c>
      <c r="AC20" s="6">
        <f t="shared" si="15"/>
        <v>8.0797919999999976</v>
      </c>
      <c r="AD20" s="6">
        <f t="shared" si="25"/>
        <v>0.34209262499999987</v>
      </c>
      <c r="AE20" s="6">
        <f t="shared" si="25"/>
        <v>0.34209262499999987</v>
      </c>
      <c r="AG20" s="2">
        <v>56</v>
      </c>
      <c r="AH20" s="8">
        <v>0.14428199999999997</v>
      </c>
    </row>
    <row r="21" spans="1:34" s="11" customFormat="1" x14ac:dyDescent="0.4">
      <c r="A21" s="9" t="s">
        <v>43</v>
      </c>
      <c r="B21" s="10">
        <f t="shared" si="0"/>
        <v>26.609329175799999</v>
      </c>
      <c r="C21" s="5">
        <f t="shared" si="1"/>
        <v>19.196672918831798</v>
      </c>
      <c r="E21" s="12">
        <f t="shared" si="4"/>
        <v>29.070329141077782</v>
      </c>
      <c r="F21" s="6">
        <f t="shared" si="5"/>
        <v>21.336784546233336</v>
      </c>
      <c r="G21" s="13">
        <f t="shared" si="6"/>
        <v>26.163296226970004</v>
      </c>
      <c r="H21" s="12">
        <f t="shared" si="7"/>
        <v>12.242915956250002</v>
      </c>
      <c r="I21" s="12">
        <f t="shared" si="21"/>
        <v>6.9601901353599995</v>
      </c>
      <c r="J21" s="12">
        <f t="shared" si="21"/>
        <v>6.9601901353600004</v>
      </c>
      <c r="M21" s="12">
        <f t="shared" si="8"/>
        <v>26.609329175799999</v>
      </c>
      <c r="N21" s="6">
        <f t="shared" si="9"/>
        <v>19.196672918831798</v>
      </c>
      <c r="O21" s="13">
        <f t="shared" si="10"/>
        <v>23.948396258220001</v>
      </c>
      <c r="P21" s="21">
        <f t="shared" si="11"/>
        <v>10.0280159875</v>
      </c>
      <c r="Q21" s="12">
        <f t="shared" si="2"/>
        <v>6.9601901353599995</v>
      </c>
      <c r="R21" s="12">
        <f t="shared" si="3"/>
        <v>6.9601901353600004</v>
      </c>
      <c r="U21" s="12">
        <f t="shared" si="12"/>
        <v>12.242915956250002</v>
      </c>
      <c r="V21" s="12">
        <f t="shared" si="22"/>
        <v>9.9680000000000017</v>
      </c>
      <c r="W21" s="12">
        <f t="shared" si="23"/>
        <v>2.2749159562499992</v>
      </c>
      <c r="AA21" s="21">
        <f t="shared" si="14"/>
        <v>10.0280159875</v>
      </c>
      <c r="AB21" s="12">
        <f t="shared" si="24"/>
        <v>1.4000000000000001</v>
      </c>
      <c r="AC21" s="12">
        <f t="shared" si="15"/>
        <v>7.97804</v>
      </c>
      <c r="AD21" s="12">
        <f t="shared" si="25"/>
        <v>0.32498799374999987</v>
      </c>
      <c r="AE21" s="12">
        <f t="shared" si="25"/>
        <v>0.32498799374999987</v>
      </c>
      <c r="AG21" s="11">
        <v>56</v>
      </c>
      <c r="AH21" s="15">
        <v>0.14246500000000001</v>
      </c>
    </row>
    <row r="22" spans="1:34" x14ac:dyDescent="0.4">
      <c r="A22" s="1" t="s">
        <v>44</v>
      </c>
      <c r="B22" s="5">
        <f t="shared" si="0"/>
        <v>26.150819837145111</v>
      </c>
      <c r="C22" s="5">
        <f t="shared" si="1"/>
        <v>18.887669218478912</v>
      </c>
      <c r="E22" s="6">
        <f t="shared" si="4"/>
        <v>28.634603137492331</v>
      </c>
      <c r="F22" s="6">
        <f t="shared" si="5"/>
        <v>21.055729434544773</v>
      </c>
      <c r="G22" s="7">
        <f t="shared" si="6"/>
        <v>25.771142823743098</v>
      </c>
      <c r="H22" s="6">
        <f t="shared" si="7"/>
        <v>12.1291701584375</v>
      </c>
      <c r="I22" s="6">
        <f t="shared" si="21"/>
        <v>6.8209863326527991</v>
      </c>
      <c r="J22" s="6">
        <f t="shared" si="21"/>
        <v>6.8209863326528</v>
      </c>
      <c r="M22" s="6">
        <f t="shared" si="8"/>
        <v>26.150819837145111</v>
      </c>
      <c r="N22" s="6">
        <f t="shared" si="9"/>
        <v>18.887669218478912</v>
      </c>
      <c r="O22" s="7">
        <f t="shared" si="10"/>
        <v>23.5357378534306</v>
      </c>
      <c r="P22" s="20">
        <f t="shared" si="11"/>
        <v>9.8937651881250002</v>
      </c>
      <c r="Q22" s="6">
        <f t="shared" si="2"/>
        <v>6.8209863326527991</v>
      </c>
      <c r="R22" s="6">
        <f t="shared" si="3"/>
        <v>6.8209863326528</v>
      </c>
      <c r="U22" s="6">
        <f t="shared" si="12"/>
        <v>12.1291701584375</v>
      </c>
      <c r="V22" s="6">
        <f t="shared" si="22"/>
        <v>9.9680000000000017</v>
      </c>
      <c r="W22" s="6">
        <f t="shared" si="23"/>
        <v>2.1611701584374989</v>
      </c>
      <c r="AA22" s="20">
        <f t="shared" si="14"/>
        <v>9.8937651881250002</v>
      </c>
      <c r="AB22" s="6">
        <f t="shared" si="24"/>
        <v>1.4000000000000001</v>
      </c>
      <c r="AC22" s="6">
        <f t="shared" si="15"/>
        <v>7.8762879999999997</v>
      </c>
      <c r="AD22" s="6">
        <f t="shared" si="25"/>
        <v>0.30873859406249987</v>
      </c>
      <c r="AE22" s="6">
        <f t="shared" si="25"/>
        <v>0.30873859406249987</v>
      </c>
      <c r="AG22" s="2">
        <v>56</v>
      </c>
      <c r="AH22" s="8">
        <v>0.140648</v>
      </c>
    </row>
    <row r="23" spans="1:34" x14ac:dyDescent="0.4">
      <c r="A23" s="1" t="s">
        <v>45</v>
      </c>
      <c r="B23" s="5">
        <f t="shared" si="0"/>
        <v>25.700302823020259</v>
      </c>
      <c r="C23" s="5">
        <f t="shared" si="1"/>
        <v>18.58364770623189</v>
      </c>
      <c r="E23" s="6">
        <f t="shared" si="4"/>
        <v>28.211383180572348</v>
      </c>
      <c r="F23" s="6">
        <f t="shared" si="5"/>
        <v>20.784086951683744</v>
      </c>
      <c r="G23" s="7">
        <f t="shared" si="6"/>
        <v>25.390244862515114</v>
      </c>
      <c r="H23" s="6">
        <f t="shared" si="7"/>
        <v>12.021111650515625</v>
      </c>
      <c r="I23" s="6">
        <f t="shared" si="21"/>
        <v>6.6845666059997431</v>
      </c>
      <c r="J23" s="6">
        <f t="shared" si="21"/>
        <v>6.6845666059997439</v>
      </c>
      <c r="M23" s="6">
        <f t="shared" si="8"/>
        <v>25.700302823020259</v>
      </c>
      <c r="N23" s="6">
        <f t="shared" si="9"/>
        <v>18.58364770623189</v>
      </c>
      <c r="O23" s="7">
        <f t="shared" si="10"/>
        <v>23.130272540718234</v>
      </c>
      <c r="P23" s="20">
        <f t="shared" si="11"/>
        <v>9.7611393287187482</v>
      </c>
      <c r="Q23" s="6">
        <f t="shared" si="2"/>
        <v>6.6845666059997431</v>
      </c>
      <c r="R23" s="6">
        <f t="shared" si="3"/>
        <v>6.6845666059997439</v>
      </c>
      <c r="U23" s="6">
        <f t="shared" si="12"/>
        <v>12.021111650515625</v>
      </c>
      <c r="V23" s="6">
        <f t="shared" si="22"/>
        <v>9.9680000000000017</v>
      </c>
      <c r="W23" s="6">
        <f t="shared" si="23"/>
        <v>2.0531116505156239</v>
      </c>
      <c r="AA23" s="20">
        <f t="shared" si="14"/>
        <v>9.7611393287187482</v>
      </c>
      <c r="AB23" s="6">
        <f t="shared" si="24"/>
        <v>1.4000000000000001</v>
      </c>
      <c r="AC23" s="6">
        <f t="shared" si="15"/>
        <v>7.7745359999999994</v>
      </c>
      <c r="AD23" s="6">
        <f t="shared" si="25"/>
        <v>0.29330166435937488</v>
      </c>
      <c r="AE23" s="6">
        <f t="shared" si="25"/>
        <v>0.29330166435937488</v>
      </c>
      <c r="AG23" s="2">
        <v>56</v>
      </c>
      <c r="AH23" s="8">
        <v>0.13883099999999998</v>
      </c>
    </row>
    <row r="24" spans="1:34" x14ac:dyDescent="0.4">
      <c r="A24" s="1" t="s">
        <v>46</v>
      </c>
      <c r="B24" s="5">
        <f t="shared" si="0"/>
        <v>25.257564122269226</v>
      </c>
      <c r="C24" s="5">
        <f t="shared" si="1"/>
        <v>18.284453652863689</v>
      </c>
      <c r="E24" s="6">
        <f t="shared" si="4"/>
        <v>27.800229573054818</v>
      </c>
      <c r="F24" s="6">
        <f t="shared" si="5"/>
        <v>20.521479268743988</v>
      </c>
      <c r="G24" s="7">
        <f t="shared" si="6"/>
        <v>25.020206615749338</v>
      </c>
      <c r="H24" s="6">
        <f t="shared" si="7"/>
        <v>11.918456067989844</v>
      </c>
      <c r="I24" s="6">
        <f t="shared" si="21"/>
        <v>6.5508752738797478</v>
      </c>
      <c r="J24" s="6">
        <f t="shared" si="21"/>
        <v>6.5508752738797487</v>
      </c>
      <c r="M24" s="6">
        <f t="shared" si="8"/>
        <v>25.257564122269226</v>
      </c>
      <c r="N24" s="6">
        <f t="shared" si="9"/>
        <v>18.284453652863689</v>
      </c>
      <c r="O24" s="7">
        <f t="shared" si="10"/>
        <v>22.731807710042304</v>
      </c>
      <c r="P24" s="20">
        <f t="shared" si="11"/>
        <v>9.6300571622828102</v>
      </c>
      <c r="Q24" s="6">
        <f t="shared" si="2"/>
        <v>6.5508752738797478</v>
      </c>
      <c r="R24" s="6">
        <f t="shared" si="3"/>
        <v>6.5508752738797487</v>
      </c>
      <c r="U24" s="6">
        <f t="shared" si="12"/>
        <v>11.918456067989844</v>
      </c>
      <c r="V24" s="6">
        <f t="shared" si="22"/>
        <v>9.9680000000000017</v>
      </c>
      <c r="W24" s="6">
        <f t="shared" si="23"/>
        <v>1.9504560679898426</v>
      </c>
      <c r="AA24" s="20">
        <f t="shared" si="14"/>
        <v>9.6300571622828102</v>
      </c>
      <c r="AB24" s="6">
        <f t="shared" si="24"/>
        <v>1.4000000000000001</v>
      </c>
      <c r="AC24" s="6">
        <f t="shared" si="15"/>
        <v>7.6727839999999983</v>
      </c>
      <c r="AD24" s="6">
        <f t="shared" si="25"/>
        <v>0.2786365811414061</v>
      </c>
      <c r="AE24" s="6">
        <f t="shared" si="25"/>
        <v>0.2786365811414061</v>
      </c>
      <c r="AG24" s="2">
        <v>56</v>
      </c>
      <c r="AH24" s="8">
        <v>0.13701399999999997</v>
      </c>
    </row>
    <row r="25" spans="1:34" x14ac:dyDescent="0.4">
      <c r="A25" s="1" t="s">
        <v>47</v>
      </c>
      <c r="B25" s="5">
        <f t="shared" si="0"/>
        <v>24.822396712192194</v>
      </c>
      <c r="C25" s="5">
        <f t="shared" si="1"/>
        <v>17.98993817800503</v>
      </c>
      <c r="E25" s="6">
        <f t="shared" si="4"/>
        <v>27.400720890438507</v>
      </c>
      <c r="F25" s="6">
        <f t="shared" si="5"/>
        <v>20.267545592213892</v>
      </c>
      <c r="G25" s="7">
        <f t="shared" si="6"/>
        <v>24.660648801394657</v>
      </c>
      <c r="H25" s="6">
        <f t="shared" si="7"/>
        <v>11.820933264590352</v>
      </c>
      <c r="I25" s="6">
        <f t="shared" si="21"/>
        <v>6.4198577684021529</v>
      </c>
      <c r="J25" s="6">
        <f t="shared" si="21"/>
        <v>6.4198577684021538</v>
      </c>
      <c r="M25" s="6">
        <f t="shared" si="8"/>
        <v>24.822396712192194</v>
      </c>
      <c r="N25" s="6">
        <f t="shared" si="9"/>
        <v>17.98993817800503</v>
      </c>
      <c r="O25" s="7">
        <f t="shared" si="10"/>
        <v>22.340157040972976</v>
      </c>
      <c r="P25" s="20">
        <f t="shared" si="11"/>
        <v>9.5004415041686698</v>
      </c>
      <c r="Q25" s="6">
        <f t="shared" si="2"/>
        <v>6.4198577684021529</v>
      </c>
      <c r="R25" s="6">
        <f t="shared" si="3"/>
        <v>6.4198577684021538</v>
      </c>
      <c r="U25" s="6">
        <f t="shared" si="12"/>
        <v>11.820933264590352</v>
      </c>
      <c r="V25" s="6">
        <f t="shared" si="22"/>
        <v>9.9680000000000017</v>
      </c>
      <c r="W25" s="6">
        <f t="shared" si="23"/>
        <v>1.8529332645903505</v>
      </c>
      <c r="AA25" s="20">
        <f t="shared" si="14"/>
        <v>9.5004415041686698</v>
      </c>
      <c r="AB25" s="6">
        <f t="shared" si="24"/>
        <v>1.4000000000000001</v>
      </c>
      <c r="AC25" s="6">
        <f t="shared" si="15"/>
        <v>7.5710319999999971</v>
      </c>
      <c r="AD25" s="6">
        <f t="shared" si="25"/>
        <v>0.2647047520843358</v>
      </c>
      <c r="AE25" s="6">
        <f t="shared" si="25"/>
        <v>0.2647047520843358</v>
      </c>
      <c r="AG25" s="2">
        <v>56</v>
      </c>
      <c r="AH25" s="8">
        <v>0.13519699999999996</v>
      </c>
    </row>
    <row r="26" spans="1:34" s="11" customFormat="1" x14ac:dyDescent="0.4">
      <c r="A26" s="9" t="s">
        <v>48</v>
      </c>
      <c r="B26" s="10">
        <f t="shared" si="0"/>
        <v>24.394600283364952</v>
      </c>
      <c r="C26" s="5">
        <f t="shared" si="1"/>
        <v>17.699957995453612</v>
      </c>
      <c r="E26" s="12">
        <f t="shared" si="4"/>
        <v>27.012453141587841</v>
      </c>
      <c r="F26" s="6">
        <f t="shared" si="5"/>
        <v>20.021941349327719</v>
      </c>
      <c r="G26" s="13">
        <f t="shared" si="6"/>
        <v>24.311207827429058</v>
      </c>
      <c r="H26" s="12">
        <f t="shared" si="7"/>
        <v>11.728286601360836</v>
      </c>
      <c r="I26" s="12">
        <f t="shared" si="21"/>
        <v>6.2914606130341095</v>
      </c>
      <c r="J26" s="12">
        <f t="shared" si="21"/>
        <v>6.2914606130341104</v>
      </c>
      <c r="M26" s="12">
        <f t="shared" si="8"/>
        <v>24.394600283364952</v>
      </c>
      <c r="N26" s="6">
        <f t="shared" si="9"/>
        <v>17.699957995453612</v>
      </c>
      <c r="O26" s="13">
        <f t="shared" si="10"/>
        <v>21.955140255028457</v>
      </c>
      <c r="P26" s="21">
        <f t="shared" si="11"/>
        <v>9.3722190289602381</v>
      </c>
      <c r="Q26" s="12">
        <f t="shared" si="2"/>
        <v>6.2914606130341095</v>
      </c>
      <c r="R26" s="12">
        <f t="shared" si="3"/>
        <v>6.2914606130341104</v>
      </c>
      <c r="U26" s="12">
        <f t="shared" si="12"/>
        <v>11.728286601360836</v>
      </c>
      <c r="V26" s="12">
        <f t="shared" si="22"/>
        <v>9.9680000000000017</v>
      </c>
      <c r="W26" s="12">
        <f t="shared" si="23"/>
        <v>1.7602866013608329</v>
      </c>
      <c r="AA26" s="21">
        <f t="shared" si="14"/>
        <v>9.3722190289602381</v>
      </c>
      <c r="AB26" s="12">
        <f t="shared" si="24"/>
        <v>1.4000000000000001</v>
      </c>
      <c r="AC26" s="12">
        <f t="shared" si="15"/>
        <v>7.4692799999999995</v>
      </c>
      <c r="AD26" s="12">
        <f t="shared" si="25"/>
        <v>0.25146951448011901</v>
      </c>
      <c r="AE26" s="12">
        <f t="shared" si="25"/>
        <v>0.25146951448011901</v>
      </c>
      <c r="AG26" s="11">
        <v>56</v>
      </c>
      <c r="AH26" s="15">
        <v>0.13338</v>
      </c>
    </row>
    <row r="27" spans="1:34" x14ac:dyDescent="0.4">
      <c r="A27" s="1" t="s">
        <v>49</v>
      </c>
      <c r="B27" s="5">
        <f t="shared" si="0"/>
        <v>24.05848203389677</v>
      </c>
      <c r="C27" s="5">
        <f t="shared" si="1"/>
        <v>17.500312745599039</v>
      </c>
      <c r="E27" s="6">
        <f t="shared" si="4"/>
        <v>26.732832669897434</v>
      </c>
      <c r="F27" s="6">
        <f t="shared" si="5"/>
        <v>19.882131113482515</v>
      </c>
      <c r="G27" s="7">
        <f t="shared" si="6"/>
        <v>24.059549402907692</v>
      </c>
      <c r="H27" s="6">
        <f t="shared" si="7"/>
        <v>11.728286601360836</v>
      </c>
      <c r="I27" s="6">
        <f t="shared" si="21"/>
        <v>6.1656314007734272</v>
      </c>
      <c r="J27" s="6">
        <f t="shared" si="21"/>
        <v>6.1656314007734281</v>
      </c>
      <c r="M27" s="6">
        <f t="shared" si="8"/>
        <v>24.05848203389677</v>
      </c>
      <c r="N27" s="6">
        <f t="shared" si="9"/>
        <v>17.500312745599039</v>
      </c>
      <c r="O27" s="7">
        <f t="shared" si="10"/>
        <v>21.652633830507092</v>
      </c>
      <c r="P27" s="20">
        <f t="shared" si="11"/>
        <v>9.3213710289602378</v>
      </c>
      <c r="Q27" s="6">
        <f t="shared" si="2"/>
        <v>6.1656314007734272</v>
      </c>
      <c r="R27" s="6">
        <f t="shared" si="3"/>
        <v>6.1656314007734281</v>
      </c>
      <c r="U27" s="6">
        <f t="shared" si="12"/>
        <v>11.728286601360836</v>
      </c>
      <c r="V27" s="6">
        <f t="shared" si="22"/>
        <v>9.9680000000000017</v>
      </c>
      <c r="W27" s="6">
        <f t="shared" si="22"/>
        <v>1.7602866013608329</v>
      </c>
      <c r="AA27" s="20">
        <f t="shared" si="14"/>
        <v>9.3213710289602378</v>
      </c>
      <c r="AB27" s="6">
        <f t="shared" si="24"/>
        <v>1.4000000000000001</v>
      </c>
      <c r="AC27" s="6">
        <f t="shared" si="15"/>
        <v>7.4184320000000001</v>
      </c>
      <c r="AD27" s="6">
        <f t="shared" ref="AD27:AE42" si="26">AD26</f>
        <v>0.25146951448011901</v>
      </c>
      <c r="AE27" s="6">
        <f t="shared" si="26"/>
        <v>0.25146951448011901</v>
      </c>
      <c r="AG27" s="2">
        <v>56</v>
      </c>
      <c r="AH27" s="8">
        <v>0.13247200000000001</v>
      </c>
    </row>
    <row r="28" spans="1:34" x14ac:dyDescent="0.4">
      <c r="A28" s="1" t="s">
        <v>50</v>
      </c>
      <c r="B28" s="5">
        <f t="shared" si="0"/>
        <v>23.727956193862397</v>
      </c>
      <c r="C28" s="5">
        <f t="shared" si="1"/>
        <v>17.303511235941563</v>
      </c>
      <c r="E28" s="6">
        <f t="shared" si="4"/>
        <v>26.458804607640836</v>
      </c>
      <c r="F28" s="6">
        <f t="shared" si="5"/>
        <v>19.745117082354216</v>
      </c>
      <c r="G28" s="7">
        <f t="shared" si="6"/>
        <v>23.812924146876753</v>
      </c>
      <c r="H28" s="6">
        <f t="shared" si="7"/>
        <v>11.728286601360836</v>
      </c>
      <c r="I28" s="6">
        <f t="shared" si="21"/>
        <v>6.0423187727579588</v>
      </c>
      <c r="J28" s="6">
        <f t="shared" si="21"/>
        <v>6.0423187727579597</v>
      </c>
      <c r="M28" s="6">
        <f t="shared" si="8"/>
        <v>23.727956193862397</v>
      </c>
      <c r="N28" s="6">
        <f t="shared" si="9"/>
        <v>17.303511235941563</v>
      </c>
      <c r="O28" s="7">
        <f t="shared" si="10"/>
        <v>21.355160574476159</v>
      </c>
      <c r="P28" s="20">
        <f t="shared" si="11"/>
        <v>9.2705230289602394</v>
      </c>
      <c r="Q28" s="6">
        <f t="shared" si="2"/>
        <v>6.0423187727579588</v>
      </c>
      <c r="R28" s="6">
        <f t="shared" si="3"/>
        <v>6.0423187727579597</v>
      </c>
      <c r="U28" s="6">
        <f t="shared" si="12"/>
        <v>11.728286601360836</v>
      </c>
      <c r="V28" s="6">
        <f t="shared" si="22"/>
        <v>9.9680000000000017</v>
      </c>
      <c r="W28" s="6">
        <f t="shared" si="22"/>
        <v>1.7602866013608329</v>
      </c>
      <c r="AA28" s="20">
        <f t="shared" si="14"/>
        <v>9.2705230289602394</v>
      </c>
      <c r="AB28" s="6">
        <f t="shared" si="24"/>
        <v>1.4000000000000001</v>
      </c>
      <c r="AC28" s="6">
        <f t="shared" si="15"/>
        <v>7.3675840000000008</v>
      </c>
      <c r="AD28" s="6">
        <f t="shared" si="26"/>
        <v>0.25146951448011901</v>
      </c>
      <c r="AE28" s="6">
        <f t="shared" si="26"/>
        <v>0.25146951448011901</v>
      </c>
      <c r="AG28" s="2">
        <v>56</v>
      </c>
      <c r="AH28" s="8">
        <v>0.13156400000000001</v>
      </c>
    </row>
    <row r="29" spans="1:34" x14ac:dyDescent="0.4">
      <c r="A29" s="1" t="s">
        <v>51</v>
      </c>
      <c r="B29" s="5">
        <f t="shared" si="0"/>
        <v>23.402910915073154</v>
      </c>
      <c r="C29" s="5">
        <f t="shared" si="1"/>
        <v>17.109496591677232</v>
      </c>
      <c r="E29" s="6">
        <f t="shared" si="4"/>
        <v>26.190257106629371</v>
      </c>
      <c r="F29" s="6">
        <f t="shared" si="5"/>
        <v>19.610843331848482</v>
      </c>
      <c r="G29" s="7">
        <f t="shared" si="6"/>
        <v>23.571231395966436</v>
      </c>
      <c r="H29" s="6">
        <f t="shared" si="7"/>
        <v>11.728286601360836</v>
      </c>
      <c r="I29" s="6">
        <f t="shared" si="21"/>
        <v>5.9214723973027992</v>
      </c>
      <c r="J29" s="6">
        <f t="shared" si="21"/>
        <v>5.9214723973028001</v>
      </c>
      <c r="M29" s="6">
        <f t="shared" si="8"/>
        <v>23.402910915073154</v>
      </c>
      <c r="N29" s="6">
        <f t="shared" si="9"/>
        <v>17.109496591677232</v>
      </c>
      <c r="O29" s="7">
        <f t="shared" si="10"/>
        <v>21.062619823565839</v>
      </c>
      <c r="P29" s="20">
        <f t="shared" si="11"/>
        <v>9.2196750289602392</v>
      </c>
      <c r="Q29" s="6">
        <f t="shared" si="2"/>
        <v>5.9214723973027992</v>
      </c>
      <c r="R29" s="6">
        <f t="shared" si="3"/>
        <v>5.9214723973028001</v>
      </c>
      <c r="U29" s="6">
        <f t="shared" si="12"/>
        <v>11.728286601360836</v>
      </c>
      <c r="V29" s="6">
        <f t="shared" si="22"/>
        <v>9.9680000000000017</v>
      </c>
      <c r="W29" s="6">
        <f t="shared" si="22"/>
        <v>1.7602866013608329</v>
      </c>
      <c r="AA29" s="20">
        <f t="shared" si="14"/>
        <v>9.2196750289602392</v>
      </c>
      <c r="AB29" s="6">
        <f t="shared" si="24"/>
        <v>1.4000000000000001</v>
      </c>
      <c r="AC29" s="6">
        <f t="shared" si="15"/>
        <v>7.3167360000000015</v>
      </c>
      <c r="AD29" s="6">
        <f t="shared" si="26"/>
        <v>0.25146951448011901</v>
      </c>
      <c r="AE29" s="6">
        <f t="shared" si="26"/>
        <v>0.25146951448011901</v>
      </c>
      <c r="AG29" s="2">
        <v>56</v>
      </c>
      <c r="AH29" s="8">
        <v>0.13065600000000002</v>
      </c>
    </row>
    <row r="30" spans="1:34" x14ac:dyDescent="0.4">
      <c r="A30" s="1" t="s">
        <v>52</v>
      </c>
      <c r="B30" s="5">
        <f t="shared" si="0"/>
        <v>23.083236586304142</v>
      </c>
      <c r="C30" s="5">
        <f t="shared" si="1"/>
        <v>16.918213075498191</v>
      </c>
      <c r="E30" s="6">
        <f t="shared" si="4"/>
        <v>25.927080555638135</v>
      </c>
      <c r="F30" s="6">
        <f t="shared" si="5"/>
        <v>19.479255056352866</v>
      </c>
      <c r="G30" s="7">
        <f t="shared" si="6"/>
        <v>23.334372500074323</v>
      </c>
      <c r="H30" s="6">
        <f t="shared" si="7"/>
        <v>11.728286601360836</v>
      </c>
      <c r="I30" s="6">
        <f t="shared" si="21"/>
        <v>5.803042949356743</v>
      </c>
      <c r="J30" s="6">
        <f t="shared" si="21"/>
        <v>5.8030429493567439</v>
      </c>
      <c r="M30" s="6">
        <f t="shared" si="8"/>
        <v>23.083236586304142</v>
      </c>
      <c r="N30" s="6">
        <f t="shared" si="9"/>
        <v>16.918213075498191</v>
      </c>
      <c r="O30" s="7">
        <f t="shared" si="10"/>
        <v>20.774912927673729</v>
      </c>
      <c r="P30" s="20">
        <f t="shared" si="11"/>
        <v>9.1688270289602407</v>
      </c>
      <c r="Q30" s="6">
        <f t="shared" si="2"/>
        <v>5.803042949356743</v>
      </c>
      <c r="R30" s="6">
        <f t="shared" si="3"/>
        <v>5.8030429493567439</v>
      </c>
      <c r="U30" s="6">
        <f t="shared" si="12"/>
        <v>11.728286601360836</v>
      </c>
      <c r="V30" s="6">
        <f t="shared" si="22"/>
        <v>9.9680000000000017</v>
      </c>
      <c r="W30" s="6">
        <f t="shared" si="22"/>
        <v>1.7602866013608329</v>
      </c>
      <c r="AA30" s="20">
        <f t="shared" si="14"/>
        <v>9.1688270289602407</v>
      </c>
      <c r="AB30" s="6">
        <f t="shared" si="24"/>
        <v>1.4000000000000001</v>
      </c>
      <c r="AC30" s="6">
        <f t="shared" si="15"/>
        <v>7.2658880000000021</v>
      </c>
      <c r="AD30" s="6">
        <f t="shared" si="26"/>
        <v>0.25146951448011901</v>
      </c>
      <c r="AE30" s="6">
        <f t="shared" si="26"/>
        <v>0.25146951448011901</v>
      </c>
      <c r="AG30" s="2">
        <v>56</v>
      </c>
      <c r="AH30" s="8">
        <v>0.12974800000000003</v>
      </c>
    </row>
    <row r="31" spans="1:34" s="11" customFormat="1" x14ac:dyDescent="0.4">
      <c r="A31" s="9" t="s">
        <v>53</v>
      </c>
      <c r="B31" s="10">
        <f t="shared" si="0"/>
        <v>22.768825788554953</v>
      </c>
      <c r="C31" s="5">
        <f t="shared" si="1"/>
        <v>16.729606064842724</v>
      </c>
      <c r="E31" s="12">
        <f t="shared" si="4"/>
        <v>25.669167535666723</v>
      </c>
      <c r="F31" s="6">
        <f t="shared" si="5"/>
        <v>19.35029854636716</v>
      </c>
      <c r="G31" s="13">
        <f t="shared" si="6"/>
        <v>23.10225078210005</v>
      </c>
      <c r="H31" s="12">
        <f t="shared" si="7"/>
        <v>11.728286601360836</v>
      </c>
      <c r="I31" s="12">
        <f t="shared" si="21"/>
        <v>5.6869820903696082</v>
      </c>
      <c r="J31" s="12">
        <f t="shared" si="21"/>
        <v>5.6869820903696091</v>
      </c>
      <c r="M31" s="12">
        <f t="shared" si="8"/>
        <v>22.768825788554953</v>
      </c>
      <c r="N31" s="6">
        <f t="shared" si="9"/>
        <v>16.729606064842724</v>
      </c>
      <c r="O31" s="13">
        <f t="shared" si="10"/>
        <v>20.491943209699457</v>
      </c>
      <c r="P31" s="21">
        <f t="shared" si="11"/>
        <v>9.1179790289602387</v>
      </c>
      <c r="Q31" s="12">
        <f t="shared" si="2"/>
        <v>5.6869820903696082</v>
      </c>
      <c r="R31" s="12">
        <f t="shared" si="3"/>
        <v>5.6869820903696091</v>
      </c>
      <c r="U31" s="12">
        <f t="shared" si="12"/>
        <v>11.728286601360836</v>
      </c>
      <c r="V31" s="12">
        <f t="shared" si="22"/>
        <v>9.9680000000000017</v>
      </c>
      <c r="W31" s="12">
        <f t="shared" si="22"/>
        <v>1.7602866013608329</v>
      </c>
      <c r="AA31" s="21">
        <f t="shared" si="14"/>
        <v>9.1179790289602387</v>
      </c>
      <c r="AB31" s="12">
        <f t="shared" si="24"/>
        <v>1.4000000000000001</v>
      </c>
      <c r="AC31" s="12">
        <f t="shared" si="15"/>
        <v>7.2150400000000001</v>
      </c>
      <c r="AD31" s="12">
        <f t="shared" si="26"/>
        <v>0.25146951448011901</v>
      </c>
      <c r="AE31" s="12">
        <f t="shared" si="26"/>
        <v>0.25146951448011901</v>
      </c>
      <c r="AG31" s="11">
        <v>56</v>
      </c>
      <c r="AH31" s="15">
        <v>0.12884000000000001</v>
      </c>
    </row>
    <row r="32" spans="1:34" x14ac:dyDescent="0.4">
      <c r="A32" s="1" t="s">
        <v>54</v>
      </c>
      <c r="B32" s="5">
        <f t="shared" si="0"/>
        <v>22.459573251205189</v>
      </c>
      <c r="C32" s="5">
        <f t="shared" si="1"/>
        <v>16.543622029600375</v>
      </c>
      <c r="E32" s="6">
        <f t="shared" si="4"/>
        <v>25.416412776094738</v>
      </c>
      <c r="F32" s="6">
        <f t="shared" si="5"/>
        <v>19.223921166581167</v>
      </c>
      <c r="G32" s="7">
        <f t="shared" si="6"/>
        <v>22.874771498485266</v>
      </c>
      <c r="H32" s="6">
        <f t="shared" si="7"/>
        <v>11.728286601360836</v>
      </c>
      <c r="I32" s="12">
        <f t="shared" si="21"/>
        <v>5.5732424485622163</v>
      </c>
      <c r="J32" s="12">
        <f t="shared" si="21"/>
        <v>5.5732424485622172</v>
      </c>
      <c r="M32" s="6">
        <f t="shared" si="8"/>
        <v>22.459573251205189</v>
      </c>
      <c r="N32" s="6">
        <f t="shared" si="9"/>
        <v>16.543622029600375</v>
      </c>
      <c r="O32" s="7">
        <f t="shared" si="10"/>
        <v>20.213615926084671</v>
      </c>
      <c r="P32" s="20">
        <f t="shared" si="11"/>
        <v>9.0671310289602385</v>
      </c>
      <c r="Q32" s="6">
        <f t="shared" si="2"/>
        <v>5.5732424485622163</v>
      </c>
      <c r="R32" s="6">
        <f t="shared" si="3"/>
        <v>5.5732424485622172</v>
      </c>
      <c r="U32" s="6">
        <f t="shared" si="12"/>
        <v>11.728286601360836</v>
      </c>
      <c r="V32" s="6">
        <f t="shared" si="22"/>
        <v>9.9680000000000017</v>
      </c>
      <c r="W32" s="6">
        <f t="shared" si="22"/>
        <v>1.7602866013608329</v>
      </c>
      <c r="AA32" s="20">
        <f t="shared" si="14"/>
        <v>9.0671310289602385</v>
      </c>
      <c r="AB32" s="6">
        <f t="shared" si="24"/>
        <v>1.4000000000000001</v>
      </c>
      <c r="AC32" s="6">
        <f t="shared" si="15"/>
        <v>7.1641920000000008</v>
      </c>
      <c r="AD32" s="6">
        <f t="shared" si="26"/>
        <v>0.25146951448011901</v>
      </c>
      <c r="AE32" s="6">
        <f t="shared" si="26"/>
        <v>0.25146951448011901</v>
      </c>
      <c r="AG32" s="2">
        <v>56</v>
      </c>
      <c r="AH32" s="8">
        <v>0.12793200000000002</v>
      </c>
    </row>
    <row r="33" spans="1:35" x14ac:dyDescent="0.4">
      <c r="A33" s="1" t="s">
        <v>55</v>
      </c>
      <c r="B33" s="5">
        <f t="shared" si="0"/>
        <v>22.155375809046873</v>
      </c>
      <c r="C33" s="5">
        <f t="shared" si="1"/>
        <v>16.360208510262868</v>
      </c>
      <c r="E33" s="6">
        <f t="shared" si="4"/>
        <v>25.168713111714204</v>
      </c>
      <c r="F33" s="6">
        <f t="shared" si="5"/>
        <v>19.100071334390901</v>
      </c>
      <c r="G33" s="7">
        <f t="shared" si="6"/>
        <v>22.651841800542783</v>
      </c>
      <c r="H33" s="6">
        <f t="shared" si="7"/>
        <v>11.728286601360836</v>
      </c>
      <c r="I33" s="12">
        <f t="shared" si="21"/>
        <v>5.4617775995909721</v>
      </c>
      <c r="J33" s="12">
        <f t="shared" si="21"/>
        <v>5.461777599590973</v>
      </c>
      <c r="M33" s="6">
        <f t="shared" si="8"/>
        <v>22.155375809046873</v>
      </c>
      <c r="N33" s="6">
        <f t="shared" si="9"/>
        <v>16.360208510262868</v>
      </c>
      <c r="O33" s="7">
        <f t="shared" si="10"/>
        <v>19.939838228142186</v>
      </c>
      <c r="P33" s="20">
        <f t="shared" si="11"/>
        <v>9.01628302896024</v>
      </c>
      <c r="Q33" s="6">
        <f t="shared" si="2"/>
        <v>5.4617775995909721</v>
      </c>
      <c r="R33" s="6">
        <f t="shared" si="3"/>
        <v>5.461777599590973</v>
      </c>
      <c r="U33" s="6">
        <f t="shared" si="12"/>
        <v>11.728286601360836</v>
      </c>
      <c r="V33" s="6">
        <f t="shared" si="22"/>
        <v>9.9680000000000017</v>
      </c>
      <c r="W33" s="6">
        <f t="shared" si="22"/>
        <v>1.7602866013608329</v>
      </c>
      <c r="AA33" s="20">
        <f t="shared" si="14"/>
        <v>9.01628302896024</v>
      </c>
      <c r="AB33" s="6">
        <f t="shared" si="24"/>
        <v>1.4000000000000001</v>
      </c>
      <c r="AC33" s="6">
        <f t="shared" si="15"/>
        <v>7.1133440000000014</v>
      </c>
      <c r="AD33" s="6">
        <f t="shared" si="26"/>
        <v>0.25146951448011901</v>
      </c>
      <c r="AE33" s="6">
        <f t="shared" si="26"/>
        <v>0.25146951448011901</v>
      </c>
      <c r="AG33" s="2">
        <v>56</v>
      </c>
      <c r="AH33" s="8">
        <v>0.12702400000000003</v>
      </c>
    </row>
    <row r="34" spans="1:35" x14ac:dyDescent="0.4">
      <c r="A34" s="1" t="s">
        <v>56</v>
      </c>
      <c r="B34" s="5">
        <f t="shared" si="0"/>
        <v>21.856132360176161</v>
      </c>
      <c r="C34" s="5">
        <f t="shared" si="1"/>
        <v>16.179314096512112</v>
      </c>
      <c r="E34" s="6">
        <f t="shared" si="4"/>
        <v>24.925967440621267</v>
      </c>
      <c r="F34" s="6">
        <f t="shared" si="5"/>
        <v>18.97869849884443</v>
      </c>
      <c r="G34" s="7">
        <f t="shared" si="6"/>
        <v>22.433370696559141</v>
      </c>
      <c r="H34" s="6">
        <f t="shared" si="7"/>
        <v>11.728286601360836</v>
      </c>
      <c r="I34" s="12">
        <f t="shared" ref="I34:J46" si="27">I33*0.98</f>
        <v>5.3525420475991528</v>
      </c>
      <c r="J34" s="12">
        <f t="shared" si="27"/>
        <v>5.3525420475991536</v>
      </c>
      <c r="M34" s="6">
        <f t="shared" si="8"/>
        <v>21.856132360176161</v>
      </c>
      <c r="N34" s="6">
        <f t="shared" si="9"/>
        <v>16.179314096512112</v>
      </c>
      <c r="O34" s="7">
        <f t="shared" si="10"/>
        <v>19.670519124158545</v>
      </c>
      <c r="P34" s="20">
        <f t="shared" si="11"/>
        <v>8.9654350289602398</v>
      </c>
      <c r="Q34" s="6">
        <f t="shared" si="2"/>
        <v>5.3525420475991528</v>
      </c>
      <c r="R34" s="6">
        <f t="shared" si="3"/>
        <v>5.3525420475991536</v>
      </c>
      <c r="U34" s="6">
        <f t="shared" si="12"/>
        <v>11.728286601360836</v>
      </c>
      <c r="V34" s="6">
        <f t="shared" ref="V34:W46" si="28">V33</f>
        <v>9.9680000000000017</v>
      </c>
      <c r="W34" s="6">
        <f t="shared" si="28"/>
        <v>1.7602866013608329</v>
      </c>
      <c r="AA34" s="20">
        <f t="shared" si="14"/>
        <v>8.9654350289602398</v>
      </c>
      <c r="AB34" s="6">
        <f t="shared" si="24"/>
        <v>1.4000000000000001</v>
      </c>
      <c r="AC34" s="6">
        <f t="shared" si="15"/>
        <v>7.0624960000000021</v>
      </c>
      <c r="AD34" s="6">
        <f t="shared" si="26"/>
        <v>0.25146951448011901</v>
      </c>
      <c r="AE34" s="6">
        <f t="shared" si="26"/>
        <v>0.25146951448011901</v>
      </c>
      <c r="AG34" s="2">
        <v>56</v>
      </c>
      <c r="AH34" s="8">
        <v>0.12611600000000003</v>
      </c>
    </row>
    <row r="35" spans="1:35" x14ac:dyDescent="0.4">
      <c r="A35" s="1" t="s">
        <v>57</v>
      </c>
      <c r="B35" s="5">
        <f t="shared" si="0"/>
        <v>21.561743824727312</v>
      </c>
      <c r="C35" s="5">
        <f t="shared" si="1"/>
        <v>16.000888406236374</v>
      </c>
      <c r="E35" s="6">
        <f t="shared" si="4"/>
        <v>24.688076682950193</v>
      </c>
      <c r="F35" s="6">
        <f t="shared" si="5"/>
        <v>18.859753120008893</v>
      </c>
      <c r="G35" s="7">
        <f t="shared" si="6"/>
        <v>22.219269014655175</v>
      </c>
      <c r="H35" s="6">
        <f t="shared" si="7"/>
        <v>11.728286601360836</v>
      </c>
      <c r="I35" s="12">
        <f t="shared" si="27"/>
        <v>5.2454912066471699</v>
      </c>
      <c r="J35" s="12">
        <f t="shared" si="27"/>
        <v>5.2454912066471708</v>
      </c>
      <c r="M35" s="6">
        <f t="shared" si="8"/>
        <v>21.561743824727312</v>
      </c>
      <c r="N35" s="6">
        <f t="shared" si="9"/>
        <v>16.000888406236374</v>
      </c>
      <c r="O35" s="7">
        <f t="shared" si="10"/>
        <v>19.405569442254581</v>
      </c>
      <c r="P35" s="20">
        <f t="shared" si="11"/>
        <v>8.9145870289602414</v>
      </c>
      <c r="Q35" s="6">
        <f t="shared" si="2"/>
        <v>5.2454912066471699</v>
      </c>
      <c r="R35" s="6">
        <f t="shared" si="3"/>
        <v>5.2454912066471708</v>
      </c>
      <c r="U35" s="6">
        <f t="shared" si="12"/>
        <v>11.728286601360836</v>
      </c>
      <c r="V35" s="6">
        <f t="shared" si="28"/>
        <v>9.9680000000000017</v>
      </c>
      <c r="W35" s="6">
        <f t="shared" si="28"/>
        <v>1.7602866013608329</v>
      </c>
      <c r="AA35" s="20">
        <f t="shared" si="14"/>
        <v>8.9145870289602414</v>
      </c>
      <c r="AB35" s="6">
        <f t="shared" si="24"/>
        <v>1.4000000000000001</v>
      </c>
      <c r="AC35" s="6">
        <f t="shared" si="15"/>
        <v>7.0116480000000028</v>
      </c>
      <c r="AD35" s="6">
        <f t="shared" si="26"/>
        <v>0.25146951448011901</v>
      </c>
      <c r="AE35" s="6">
        <f t="shared" si="26"/>
        <v>0.25146951448011901</v>
      </c>
      <c r="AG35" s="2">
        <v>56</v>
      </c>
      <c r="AH35" s="8">
        <v>0.12520800000000004</v>
      </c>
    </row>
    <row r="36" spans="1:35" s="11" customFormat="1" x14ac:dyDescent="0.4">
      <c r="A36" s="9" t="s">
        <v>58</v>
      </c>
      <c r="B36" s="10">
        <f t="shared" si="0"/>
        <v>21.272113104431877</v>
      </c>
      <c r="C36" s="5">
        <f t="shared" si="1"/>
        <v>15.824882064966141</v>
      </c>
      <c r="E36" s="12">
        <f t="shared" si="4"/>
        <v>24.454943740432544</v>
      </c>
      <c r="F36" s="6">
        <f t="shared" si="5"/>
        <v>18.743186648750068</v>
      </c>
      <c r="G36" s="13">
        <f t="shared" si="6"/>
        <v>22.009449366389291</v>
      </c>
      <c r="H36" s="12">
        <f t="shared" si="7"/>
        <v>11.728286601360836</v>
      </c>
      <c r="I36" s="12">
        <f t="shared" si="27"/>
        <v>5.1405813825142266</v>
      </c>
      <c r="J36" s="12">
        <f t="shared" si="27"/>
        <v>5.1405813825142275</v>
      </c>
      <c r="M36" s="12">
        <f t="shared" si="8"/>
        <v>21.272113104431877</v>
      </c>
      <c r="N36" s="6">
        <f t="shared" si="9"/>
        <v>15.824882064966141</v>
      </c>
      <c r="O36" s="13">
        <f t="shared" si="10"/>
        <v>19.144901793988691</v>
      </c>
      <c r="P36" s="21">
        <f t="shared" si="11"/>
        <v>8.8637390289602376</v>
      </c>
      <c r="Q36" s="12">
        <f t="shared" si="2"/>
        <v>5.1405813825142266</v>
      </c>
      <c r="R36" s="12">
        <f t="shared" si="3"/>
        <v>5.1405813825142275</v>
      </c>
      <c r="U36" s="12">
        <f t="shared" si="12"/>
        <v>11.728286601360836</v>
      </c>
      <c r="V36" s="12">
        <f t="shared" si="28"/>
        <v>9.9680000000000017</v>
      </c>
      <c r="W36" s="12">
        <f t="shared" si="28"/>
        <v>1.7602866013608329</v>
      </c>
      <c r="AA36" s="21">
        <f t="shared" si="14"/>
        <v>8.8637390289602376</v>
      </c>
      <c r="AB36" s="12">
        <f t="shared" si="24"/>
        <v>1.4000000000000001</v>
      </c>
      <c r="AC36" s="12">
        <f t="shared" si="15"/>
        <v>6.9607999999999999</v>
      </c>
      <c r="AD36" s="12">
        <f t="shared" si="26"/>
        <v>0.25146951448011901</v>
      </c>
      <c r="AE36" s="12">
        <f t="shared" si="26"/>
        <v>0.25146951448011901</v>
      </c>
      <c r="AG36" s="11">
        <v>56</v>
      </c>
      <c r="AH36" s="15">
        <v>0.12429999999999999</v>
      </c>
    </row>
    <row r="37" spans="1:35" x14ac:dyDescent="0.4">
      <c r="A37" s="1" t="s">
        <v>59</v>
      </c>
      <c r="B37" s="5">
        <f t="shared" si="0"/>
        <v>21.005687265209023</v>
      </c>
      <c r="C37" s="5">
        <f t="shared" si="1"/>
        <v>15.670104125721322</v>
      </c>
      <c r="E37" s="6">
        <f t="shared" si="4"/>
        <v>24.226473456765241</v>
      </c>
      <c r="F37" s="6">
        <f t="shared" si="5"/>
        <v>18.628951506916419</v>
      </c>
      <c r="G37" s="7">
        <f t="shared" si="6"/>
        <v>21.803826111088718</v>
      </c>
      <c r="H37" s="6">
        <f t="shared" si="7"/>
        <v>11.728286601360836</v>
      </c>
      <c r="I37" s="12">
        <f t="shared" si="27"/>
        <v>5.037769754863942</v>
      </c>
      <c r="J37" s="12">
        <f t="shared" si="27"/>
        <v>5.0377697548639429</v>
      </c>
      <c r="M37" s="6">
        <f t="shared" si="8"/>
        <v>21.005687265209023</v>
      </c>
      <c r="N37" s="6">
        <f t="shared" si="9"/>
        <v>15.670104125721322</v>
      </c>
      <c r="O37" s="7">
        <f t="shared" si="10"/>
        <v>18.905118538688122</v>
      </c>
      <c r="P37" s="20">
        <f t="shared" si="11"/>
        <v>8.8295790289602376</v>
      </c>
      <c r="Q37" s="6">
        <f t="shared" si="2"/>
        <v>5.037769754863942</v>
      </c>
      <c r="R37" s="6">
        <f t="shared" si="3"/>
        <v>5.0377697548639429</v>
      </c>
      <c r="U37" s="6">
        <f t="shared" si="12"/>
        <v>11.728286601360836</v>
      </c>
      <c r="V37" s="6">
        <f t="shared" si="28"/>
        <v>9.9680000000000017</v>
      </c>
      <c r="W37" s="6">
        <f t="shared" si="28"/>
        <v>1.7602866013608329</v>
      </c>
      <c r="AA37" s="20">
        <f t="shared" si="14"/>
        <v>8.8295790289602376</v>
      </c>
      <c r="AB37" s="6">
        <f t="shared" si="24"/>
        <v>1.4000000000000001</v>
      </c>
      <c r="AC37" s="6">
        <f t="shared" si="15"/>
        <v>6.9266399999999999</v>
      </c>
      <c r="AD37" s="6">
        <f t="shared" si="26"/>
        <v>0.25146951448011901</v>
      </c>
      <c r="AE37" s="6">
        <f t="shared" si="26"/>
        <v>0.25146951448011901</v>
      </c>
      <c r="AG37" s="2">
        <v>56</v>
      </c>
      <c r="AH37" s="8">
        <v>0.12368999999999999</v>
      </c>
    </row>
    <row r="38" spans="1:35" x14ac:dyDescent="0.4">
      <c r="A38" s="1" t="s">
        <v>60</v>
      </c>
      <c r="B38" s="5">
        <f t="shared" si="0"/>
        <v>20.743830831659515</v>
      </c>
      <c r="C38" s="5">
        <f t="shared" si="1"/>
        <v>15.517649729261395</v>
      </c>
      <c r="E38" s="6">
        <f t="shared" si="4"/>
        <v>24.002572578771293</v>
      </c>
      <c r="F38" s="6">
        <f t="shared" si="5"/>
        <v>18.517001067919445</v>
      </c>
      <c r="G38" s="7">
        <f t="shared" si="6"/>
        <v>21.602315320894164</v>
      </c>
      <c r="H38" s="6">
        <f t="shared" si="7"/>
        <v>11.728286601360836</v>
      </c>
      <c r="I38" s="12">
        <f t="shared" si="27"/>
        <v>4.9370143597666631</v>
      </c>
      <c r="J38" s="12">
        <f t="shared" si="27"/>
        <v>4.937014359766664</v>
      </c>
      <c r="M38" s="6">
        <f t="shared" si="8"/>
        <v>20.743830831659515</v>
      </c>
      <c r="N38" s="6">
        <f t="shared" si="9"/>
        <v>15.517649729261395</v>
      </c>
      <c r="O38" s="7">
        <f t="shared" si="10"/>
        <v>18.669447748493564</v>
      </c>
      <c r="P38" s="20">
        <f t="shared" si="11"/>
        <v>8.7954190289602376</v>
      </c>
      <c r="Q38" s="6">
        <f t="shared" si="2"/>
        <v>4.9370143597666631</v>
      </c>
      <c r="R38" s="6">
        <f t="shared" si="3"/>
        <v>4.937014359766664</v>
      </c>
      <c r="U38" s="6">
        <f t="shared" si="12"/>
        <v>11.728286601360836</v>
      </c>
      <c r="V38" s="6">
        <f t="shared" si="28"/>
        <v>9.9680000000000017</v>
      </c>
      <c r="W38" s="6">
        <f t="shared" si="28"/>
        <v>1.7602866013608329</v>
      </c>
      <c r="AA38" s="20">
        <f t="shared" si="14"/>
        <v>8.7954190289602376</v>
      </c>
      <c r="AB38" s="6">
        <f t="shared" si="24"/>
        <v>1.4000000000000001</v>
      </c>
      <c r="AC38" s="6">
        <f t="shared" si="15"/>
        <v>6.8924799999999999</v>
      </c>
      <c r="AD38" s="6">
        <f t="shared" si="26"/>
        <v>0.25146951448011901</v>
      </c>
      <c r="AE38" s="6">
        <f t="shared" si="26"/>
        <v>0.25146951448011901</v>
      </c>
      <c r="AG38" s="2">
        <v>56</v>
      </c>
      <c r="AH38" s="8">
        <v>0.12307999999999999</v>
      </c>
    </row>
    <row r="39" spans="1:35" x14ac:dyDescent="0.4">
      <c r="A39" s="1" t="s">
        <v>61</v>
      </c>
      <c r="B39" s="5">
        <f t="shared" si="0"/>
        <v>20.486452415669884</v>
      </c>
      <c r="C39" s="5">
        <f t="shared" si="1"/>
        <v>15.367472404730668</v>
      </c>
      <c r="E39" s="6">
        <f t="shared" si="4"/>
        <v>23.783149718337217</v>
      </c>
      <c r="F39" s="6">
        <f t="shared" si="5"/>
        <v>18.407289637702405</v>
      </c>
      <c r="G39" s="7">
        <f t="shared" si="6"/>
        <v>21.404834746503496</v>
      </c>
      <c r="H39" s="6">
        <f t="shared" si="7"/>
        <v>11.728286601360836</v>
      </c>
      <c r="I39" s="12">
        <f t="shared" si="27"/>
        <v>4.8382740725713296</v>
      </c>
      <c r="J39" s="12">
        <f t="shared" si="27"/>
        <v>4.8382740725713305</v>
      </c>
      <c r="M39" s="6">
        <f t="shared" si="8"/>
        <v>20.486452415669884</v>
      </c>
      <c r="N39" s="6">
        <f t="shared" si="9"/>
        <v>15.367472404730668</v>
      </c>
      <c r="O39" s="7">
        <f t="shared" si="10"/>
        <v>18.437807174102897</v>
      </c>
      <c r="P39" s="20">
        <f t="shared" si="11"/>
        <v>8.7612590289602377</v>
      </c>
      <c r="Q39" s="6">
        <f t="shared" si="2"/>
        <v>4.8382740725713296</v>
      </c>
      <c r="R39" s="6">
        <f t="shared" si="3"/>
        <v>4.8382740725713305</v>
      </c>
      <c r="U39" s="6">
        <f t="shared" si="12"/>
        <v>11.728286601360836</v>
      </c>
      <c r="V39" s="6">
        <f t="shared" si="28"/>
        <v>9.9680000000000017</v>
      </c>
      <c r="W39" s="6">
        <f t="shared" si="28"/>
        <v>1.7602866013608329</v>
      </c>
      <c r="AA39" s="20">
        <f t="shared" si="14"/>
        <v>8.7612590289602377</v>
      </c>
      <c r="AB39" s="6">
        <f t="shared" si="24"/>
        <v>1.4000000000000001</v>
      </c>
      <c r="AC39" s="6">
        <f t="shared" si="15"/>
        <v>6.85832</v>
      </c>
      <c r="AD39" s="6">
        <f t="shared" si="26"/>
        <v>0.25146951448011901</v>
      </c>
      <c r="AE39" s="6">
        <f t="shared" si="26"/>
        <v>0.25146951448011901</v>
      </c>
      <c r="AG39" s="2">
        <v>56</v>
      </c>
      <c r="AH39" s="8">
        <v>0.12247</v>
      </c>
    </row>
    <row r="40" spans="1:35" x14ac:dyDescent="0.4">
      <c r="A40" s="1" t="s">
        <v>62</v>
      </c>
      <c r="B40" s="5">
        <f t="shared" si="0"/>
        <v>20.23346245688894</v>
      </c>
      <c r="C40" s="5">
        <f t="shared" si="1"/>
        <v>15.219526610690558</v>
      </c>
      <c r="E40" s="6">
        <f t="shared" si="4"/>
        <v>23.568115315111822</v>
      </c>
      <c r="F40" s="6">
        <f t="shared" si="5"/>
        <v>18.299772436089707</v>
      </c>
      <c r="G40" s="7">
        <f t="shared" si="6"/>
        <v>21.211303783600641</v>
      </c>
      <c r="H40" s="6">
        <f t="shared" si="7"/>
        <v>11.728286601360836</v>
      </c>
      <c r="I40" s="12">
        <f t="shared" si="27"/>
        <v>4.7415085911199029</v>
      </c>
      <c r="J40" s="12">
        <f t="shared" si="27"/>
        <v>4.7415085911199037</v>
      </c>
      <c r="M40" s="6">
        <f t="shared" si="8"/>
        <v>20.23346245688894</v>
      </c>
      <c r="N40" s="6">
        <f t="shared" si="9"/>
        <v>15.219526610690558</v>
      </c>
      <c r="O40" s="7">
        <f t="shared" si="10"/>
        <v>18.210116211200045</v>
      </c>
      <c r="P40" s="20">
        <f t="shared" si="11"/>
        <v>8.7270990289602377</v>
      </c>
      <c r="Q40" s="6">
        <f t="shared" si="2"/>
        <v>4.7415085911199029</v>
      </c>
      <c r="R40" s="6">
        <f t="shared" si="3"/>
        <v>4.7415085911199037</v>
      </c>
      <c r="U40" s="6">
        <f t="shared" si="12"/>
        <v>11.728286601360836</v>
      </c>
      <c r="V40" s="6">
        <f t="shared" si="28"/>
        <v>9.9680000000000017</v>
      </c>
      <c r="W40" s="6">
        <f t="shared" si="28"/>
        <v>1.7602866013608329</v>
      </c>
      <c r="AA40" s="20">
        <f t="shared" si="14"/>
        <v>8.7270990289602377</v>
      </c>
      <c r="AB40" s="6">
        <f t="shared" si="24"/>
        <v>1.4000000000000001</v>
      </c>
      <c r="AC40" s="6">
        <f t="shared" si="15"/>
        <v>6.82416</v>
      </c>
      <c r="AD40" s="6">
        <f t="shared" si="26"/>
        <v>0.25146951448011901</v>
      </c>
      <c r="AE40" s="6">
        <f t="shared" si="26"/>
        <v>0.25146951448011901</v>
      </c>
      <c r="AG40" s="2">
        <v>56</v>
      </c>
      <c r="AH40" s="8">
        <v>0.12186</v>
      </c>
    </row>
    <row r="41" spans="1:35" s="11" customFormat="1" x14ac:dyDescent="0.4">
      <c r="A41" s="9" t="s">
        <v>63</v>
      </c>
      <c r="B41" s="10">
        <f t="shared" si="0"/>
        <v>19.9847731861725</v>
      </c>
      <c r="C41" s="5">
        <f t="shared" si="1"/>
        <v>15.073767716531247</v>
      </c>
      <c r="E41" s="12">
        <f t="shared" si="4"/>
        <v>23.357381599950937</v>
      </c>
      <c r="F41" s="6">
        <f t="shared" si="5"/>
        <v>18.194405578509265</v>
      </c>
      <c r="G41" s="13">
        <f t="shared" si="6"/>
        <v>21.021643439955845</v>
      </c>
      <c r="H41" s="12">
        <f t="shared" si="7"/>
        <v>11.728286601360836</v>
      </c>
      <c r="I41" s="12">
        <f t="shared" si="27"/>
        <v>4.6466784192975048</v>
      </c>
      <c r="J41" s="12">
        <f t="shared" si="27"/>
        <v>4.6466784192975057</v>
      </c>
      <c r="M41" s="12">
        <f t="shared" si="8"/>
        <v>19.9847731861725</v>
      </c>
      <c r="N41" s="6">
        <f t="shared" si="9"/>
        <v>15.073767716531247</v>
      </c>
      <c r="O41" s="13">
        <f t="shared" si="10"/>
        <v>17.986295867555249</v>
      </c>
      <c r="P41" s="21">
        <f t="shared" si="11"/>
        <v>8.6929390289602377</v>
      </c>
      <c r="Q41" s="12">
        <f t="shared" si="2"/>
        <v>4.6466784192975048</v>
      </c>
      <c r="R41" s="12">
        <f t="shared" si="3"/>
        <v>4.6466784192975057</v>
      </c>
      <c r="U41" s="12">
        <f t="shared" si="12"/>
        <v>11.728286601360836</v>
      </c>
      <c r="V41" s="12">
        <f t="shared" si="28"/>
        <v>9.9680000000000017</v>
      </c>
      <c r="W41" s="12">
        <f t="shared" si="28"/>
        <v>1.7602866013608329</v>
      </c>
      <c r="AA41" s="21">
        <f t="shared" si="14"/>
        <v>8.6929390289602377</v>
      </c>
      <c r="AB41" s="12">
        <f t="shared" si="24"/>
        <v>1.4000000000000001</v>
      </c>
      <c r="AC41" s="12">
        <f t="shared" si="15"/>
        <v>6.79</v>
      </c>
      <c r="AD41" s="12">
        <f t="shared" si="26"/>
        <v>0.25146951448011901</v>
      </c>
      <c r="AE41" s="12">
        <f t="shared" si="26"/>
        <v>0.25146951448011901</v>
      </c>
      <c r="AG41" s="11">
        <v>56</v>
      </c>
      <c r="AH41" s="8">
        <v>0.12125</v>
      </c>
      <c r="AI41" s="2"/>
    </row>
    <row r="42" spans="1:35" x14ac:dyDescent="0.4">
      <c r="A42" s="1" t="s">
        <v>64</v>
      </c>
      <c r="B42" s="5">
        <f t="shared" si="0"/>
        <v>19.740298589759277</v>
      </c>
      <c r="C42" s="5">
        <f t="shared" si="1"/>
        <v>14.930151984255124</v>
      </c>
      <c r="E42" s="6">
        <f t="shared" si="4"/>
        <v>23.150862559093277</v>
      </c>
      <c r="F42" s="6">
        <f t="shared" si="5"/>
        <v>18.091146058080437</v>
      </c>
      <c r="G42" s="7">
        <f t="shared" si="6"/>
        <v>20.835776303183948</v>
      </c>
      <c r="H42" s="6">
        <f t="shared" si="7"/>
        <v>11.728286601360836</v>
      </c>
      <c r="I42" s="12">
        <f t="shared" si="27"/>
        <v>4.5537448509115546</v>
      </c>
      <c r="J42" s="12">
        <f t="shared" si="27"/>
        <v>4.5537448509115555</v>
      </c>
      <c r="M42" s="6">
        <f t="shared" si="8"/>
        <v>19.740298589759277</v>
      </c>
      <c r="N42" s="6">
        <f t="shared" si="9"/>
        <v>14.930151984255124</v>
      </c>
      <c r="O42" s="7">
        <f t="shared" si="10"/>
        <v>17.766268730783349</v>
      </c>
      <c r="P42" s="20">
        <f t="shared" si="11"/>
        <v>8.6587790289602378</v>
      </c>
      <c r="Q42" s="6">
        <f t="shared" si="2"/>
        <v>4.5537448509115546</v>
      </c>
      <c r="R42" s="6">
        <f t="shared" si="3"/>
        <v>4.5537448509115555</v>
      </c>
      <c r="U42" s="6">
        <f t="shared" si="12"/>
        <v>11.728286601360836</v>
      </c>
      <c r="V42" s="6">
        <f t="shared" si="28"/>
        <v>9.9680000000000017</v>
      </c>
      <c r="W42" s="6">
        <f t="shared" si="28"/>
        <v>1.7602866013608329</v>
      </c>
      <c r="AA42" s="20">
        <f t="shared" si="14"/>
        <v>8.6587790289602378</v>
      </c>
      <c r="AB42" s="6">
        <f t="shared" si="24"/>
        <v>1.4000000000000001</v>
      </c>
      <c r="AC42" s="6">
        <f t="shared" si="15"/>
        <v>6.7558400000000001</v>
      </c>
      <c r="AD42" s="6">
        <f t="shared" si="26"/>
        <v>0.25146951448011901</v>
      </c>
      <c r="AE42" s="6">
        <f t="shared" si="26"/>
        <v>0.25146951448011901</v>
      </c>
      <c r="AG42" s="2">
        <v>56</v>
      </c>
      <c r="AH42" s="8">
        <v>0.12064</v>
      </c>
    </row>
    <row r="43" spans="1:35" x14ac:dyDescent="0.4">
      <c r="A43" s="1" t="s">
        <v>65</v>
      </c>
      <c r="B43" s="5">
        <f t="shared" si="0"/>
        <v>19.499954374163206</v>
      </c>
      <c r="C43" s="5">
        <f t="shared" si="1"/>
        <v>14.788636550624522</v>
      </c>
      <c r="E43" s="6">
        <f t="shared" si="4"/>
        <v>22.948473899052761</v>
      </c>
      <c r="F43" s="6">
        <f t="shared" si="5"/>
        <v>17.989951728060177</v>
      </c>
      <c r="G43" s="7">
        <f t="shared" si="6"/>
        <v>20.653626509147486</v>
      </c>
      <c r="H43" s="6">
        <f t="shared" si="7"/>
        <v>11.728286601360836</v>
      </c>
      <c r="I43" s="12">
        <f t="shared" si="27"/>
        <v>4.4626699538933234</v>
      </c>
      <c r="J43" s="12">
        <f t="shared" si="27"/>
        <v>4.4626699538933243</v>
      </c>
      <c r="M43" s="6">
        <f t="shared" si="8"/>
        <v>19.499954374163206</v>
      </c>
      <c r="N43" s="6">
        <f t="shared" si="9"/>
        <v>14.788636550624522</v>
      </c>
      <c r="O43" s="7">
        <f t="shared" si="10"/>
        <v>17.549958936746886</v>
      </c>
      <c r="P43" s="20">
        <f t="shared" si="11"/>
        <v>8.6246190289602378</v>
      </c>
      <c r="Q43" s="6">
        <f t="shared" si="2"/>
        <v>4.4626699538933234</v>
      </c>
      <c r="R43" s="6">
        <f t="shared" si="3"/>
        <v>4.4626699538933243</v>
      </c>
      <c r="U43" s="6">
        <f t="shared" si="12"/>
        <v>11.728286601360836</v>
      </c>
      <c r="V43" s="6">
        <f t="shared" si="28"/>
        <v>9.9680000000000017</v>
      </c>
      <c r="W43" s="6">
        <f t="shared" si="28"/>
        <v>1.7602866013608329</v>
      </c>
      <c r="AA43" s="20">
        <f t="shared" si="14"/>
        <v>8.6246190289602378</v>
      </c>
      <c r="AB43" s="6">
        <f t="shared" si="24"/>
        <v>1.4000000000000001</v>
      </c>
      <c r="AC43" s="6">
        <f t="shared" si="15"/>
        <v>6.7216800000000001</v>
      </c>
      <c r="AD43" s="6">
        <f t="shared" ref="AD43:AE46" si="29">AD42</f>
        <v>0.25146951448011901</v>
      </c>
      <c r="AE43" s="6">
        <f t="shared" si="29"/>
        <v>0.25146951448011901</v>
      </c>
      <c r="AG43" s="2">
        <v>56</v>
      </c>
      <c r="AH43" s="8">
        <v>0.12003</v>
      </c>
    </row>
    <row r="44" spans="1:35" x14ac:dyDescent="0.4">
      <c r="A44" s="1" t="s">
        <v>66</v>
      </c>
      <c r="B44" s="5">
        <f t="shared" si="0"/>
        <v>19.263657931767948</v>
      </c>
      <c r="C44" s="5">
        <f t="shared" si="1"/>
        <v>14.649179409666536</v>
      </c>
      <c r="E44" s="6">
        <f t="shared" si="4"/>
        <v>22.750133012213052</v>
      </c>
      <c r="F44" s="6">
        <f t="shared" si="5"/>
        <v>17.890781284640322</v>
      </c>
      <c r="G44" s="7">
        <f t="shared" si="6"/>
        <v>20.475119710991748</v>
      </c>
      <c r="H44" s="6">
        <f t="shared" si="7"/>
        <v>11.728286601360836</v>
      </c>
      <c r="I44" s="12">
        <f t="shared" si="27"/>
        <v>4.3734165548154573</v>
      </c>
      <c r="J44" s="12">
        <f t="shared" si="27"/>
        <v>4.3734165548154573</v>
      </c>
      <c r="M44" s="6">
        <f t="shared" si="8"/>
        <v>19.263657931767948</v>
      </c>
      <c r="N44" s="6">
        <f t="shared" si="9"/>
        <v>14.649179409666536</v>
      </c>
      <c r="O44" s="7">
        <f t="shared" si="10"/>
        <v>17.337292138591152</v>
      </c>
      <c r="P44" s="20">
        <f t="shared" si="11"/>
        <v>8.5904590289602378</v>
      </c>
      <c r="Q44" s="6">
        <f t="shared" si="2"/>
        <v>4.3734165548154573</v>
      </c>
      <c r="R44" s="6">
        <f t="shared" si="3"/>
        <v>4.3734165548154573</v>
      </c>
      <c r="U44" s="6">
        <f t="shared" si="12"/>
        <v>11.728286601360836</v>
      </c>
      <c r="V44" s="6">
        <f t="shared" si="28"/>
        <v>9.9680000000000017</v>
      </c>
      <c r="W44" s="6">
        <f t="shared" si="28"/>
        <v>1.7602866013608329</v>
      </c>
      <c r="AA44" s="20">
        <f t="shared" si="14"/>
        <v>8.5904590289602378</v>
      </c>
      <c r="AB44" s="6">
        <f t="shared" si="24"/>
        <v>1.4000000000000001</v>
      </c>
      <c r="AC44" s="6">
        <f t="shared" si="15"/>
        <v>6.6875200000000001</v>
      </c>
      <c r="AD44" s="6">
        <f t="shared" si="29"/>
        <v>0.25146951448011901</v>
      </c>
      <c r="AE44" s="6">
        <f t="shared" si="29"/>
        <v>0.25146951448011901</v>
      </c>
      <c r="AG44" s="2">
        <v>56</v>
      </c>
      <c r="AH44" s="8">
        <v>0.11942</v>
      </c>
    </row>
    <row r="45" spans="1:35" x14ac:dyDescent="0.4">
      <c r="A45" s="1" t="s">
        <v>67</v>
      </c>
      <c r="B45" s="5">
        <f t="shared" si="0"/>
        <v>19.031328307109483</v>
      </c>
      <c r="C45" s="5">
        <f t="shared" si="1"/>
        <v>14.511739395527703</v>
      </c>
      <c r="E45" s="6">
        <f t="shared" si="4"/>
        <v>22.555758943110149</v>
      </c>
      <c r="F45" s="6">
        <f t="shared" si="5"/>
        <v>17.793594250088873</v>
      </c>
      <c r="G45" s="7">
        <f t="shared" si="6"/>
        <v>20.300183048799134</v>
      </c>
      <c r="H45" s="6">
        <f t="shared" si="7"/>
        <v>11.728286601360836</v>
      </c>
      <c r="I45" s="12">
        <f t="shared" si="27"/>
        <v>4.2859482237191484</v>
      </c>
      <c r="J45" s="12">
        <f t="shared" si="27"/>
        <v>4.2859482237191484</v>
      </c>
      <c r="M45" s="6">
        <f t="shared" si="8"/>
        <v>19.031328307109483</v>
      </c>
      <c r="N45" s="6">
        <f t="shared" si="9"/>
        <v>14.511739395527703</v>
      </c>
      <c r="O45" s="7">
        <f t="shared" si="10"/>
        <v>17.128195476398535</v>
      </c>
      <c r="P45" s="20">
        <f t="shared" si="11"/>
        <v>8.5562990289602379</v>
      </c>
      <c r="Q45" s="6">
        <f t="shared" si="2"/>
        <v>4.2859482237191484</v>
      </c>
      <c r="R45" s="6">
        <f t="shared" si="3"/>
        <v>4.2859482237191484</v>
      </c>
      <c r="U45" s="6">
        <f t="shared" si="12"/>
        <v>11.728286601360836</v>
      </c>
      <c r="V45" s="6">
        <f t="shared" si="28"/>
        <v>9.9680000000000017</v>
      </c>
      <c r="W45" s="6">
        <f t="shared" si="28"/>
        <v>1.7602866013608329</v>
      </c>
      <c r="AA45" s="20">
        <f t="shared" si="14"/>
        <v>8.5562990289602379</v>
      </c>
      <c r="AB45" s="6">
        <f t="shared" si="24"/>
        <v>1.4000000000000001</v>
      </c>
      <c r="AC45" s="6">
        <f t="shared" si="15"/>
        <v>6.6533600000000002</v>
      </c>
      <c r="AD45" s="6">
        <f t="shared" si="29"/>
        <v>0.25146951448011901</v>
      </c>
      <c r="AE45" s="6">
        <f t="shared" si="29"/>
        <v>0.25146951448011901</v>
      </c>
      <c r="AG45" s="2">
        <v>56</v>
      </c>
      <c r="AH45" s="8">
        <v>0.11881</v>
      </c>
    </row>
    <row r="46" spans="1:35" s="11" customFormat="1" x14ac:dyDescent="0.4">
      <c r="A46" s="9" t="s">
        <v>68</v>
      </c>
      <c r="B46" s="10">
        <f t="shared" si="0"/>
        <v>18.802886163833076</v>
      </c>
      <c r="C46" s="5">
        <f t="shared" si="1"/>
        <v>14.376276165671653</v>
      </c>
      <c r="E46" s="12">
        <f t="shared" si="4"/>
        <v>22.365272355389294</v>
      </c>
      <c r="F46" s="6">
        <f t="shared" si="5"/>
        <v>17.698350956228445</v>
      </c>
      <c r="G46" s="13">
        <f t="shared" si="6"/>
        <v>20.128745119850365</v>
      </c>
      <c r="H46" s="12">
        <f t="shared" si="7"/>
        <v>11.728286601360836</v>
      </c>
      <c r="I46" s="12">
        <f t="shared" si="27"/>
        <v>4.2002292592447654</v>
      </c>
      <c r="J46" s="12">
        <f t="shared" si="27"/>
        <v>4.2002292592447654</v>
      </c>
      <c r="M46" s="12">
        <f t="shared" si="8"/>
        <v>18.802886163833076</v>
      </c>
      <c r="N46" s="6">
        <f t="shared" si="9"/>
        <v>14.376276165671653</v>
      </c>
      <c r="O46" s="13">
        <f t="shared" si="10"/>
        <v>16.922597547449769</v>
      </c>
      <c r="P46" s="21">
        <f t="shared" si="11"/>
        <v>8.5221390289602379</v>
      </c>
      <c r="Q46" s="12">
        <f t="shared" si="2"/>
        <v>4.2002292592447654</v>
      </c>
      <c r="R46" s="12">
        <f t="shared" si="3"/>
        <v>4.2002292592447654</v>
      </c>
      <c r="U46" s="12">
        <f t="shared" si="12"/>
        <v>11.728286601360836</v>
      </c>
      <c r="V46" s="12">
        <f t="shared" si="28"/>
        <v>9.9680000000000017</v>
      </c>
      <c r="W46" s="12">
        <f t="shared" si="28"/>
        <v>1.7602866013608329</v>
      </c>
      <c r="AA46" s="21">
        <f t="shared" si="14"/>
        <v>8.5221390289602379</v>
      </c>
      <c r="AB46" s="12">
        <f t="shared" si="24"/>
        <v>1.4000000000000001</v>
      </c>
      <c r="AC46" s="12">
        <f t="shared" si="15"/>
        <v>6.6192000000000002</v>
      </c>
      <c r="AD46" s="12">
        <f t="shared" si="29"/>
        <v>0.25146951448011901</v>
      </c>
      <c r="AE46" s="12">
        <f t="shared" si="29"/>
        <v>0.25146951448011901</v>
      </c>
      <c r="AG46" s="11">
        <v>56</v>
      </c>
      <c r="AH46" s="15">
        <v>0.1182</v>
      </c>
    </row>
  </sheetData>
  <phoneticPr fontId="1" type="noConversion"/>
  <pageMargins left="0.7" right="0.7" top="0.75" bottom="0.75" header="0.3" footer="0.3"/>
  <pageSetup paperSize="9" orientation="portrait" r:id="rId1"/>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T58"/>
  <sheetViews>
    <sheetView zoomScale="104" zoomScaleNormal="90" workbookViewId="0">
      <selection activeCell="I61" sqref="I61"/>
    </sheetView>
  </sheetViews>
  <sheetFormatPr defaultRowHeight="14.1" x14ac:dyDescent="0.4"/>
  <cols>
    <col min="1" max="1" width="20" customWidth="1"/>
    <col min="2" max="2" width="14.05078125" customWidth="1"/>
  </cols>
  <sheetData>
    <row r="1" spans="1:20" x14ac:dyDescent="0.4">
      <c r="A1" s="27" t="s">
        <v>89</v>
      </c>
    </row>
    <row r="2" spans="1:20" ht="14.1" customHeight="1" x14ac:dyDescent="0.4">
      <c r="A2" t="s">
        <v>73</v>
      </c>
      <c r="B2" s="23">
        <v>12870</v>
      </c>
      <c r="C2" t="s">
        <v>71</v>
      </c>
      <c r="D2" t="s">
        <v>76</v>
      </c>
      <c r="G2" s="37" t="s">
        <v>78</v>
      </c>
      <c r="H2" s="37"/>
      <c r="I2" s="37"/>
      <c r="J2" s="37"/>
      <c r="K2" s="37"/>
      <c r="L2" s="37"/>
      <c r="M2" s="37"/>
      <c r="N2" s="37" t="s">
        <v>87</v>
      </c>
      <c r="O2" s="37"/>
      <c r="P2" s="37"/>
      <c r="Q2" s="37"/>
      <c r="R2" s="37"/>
      <c r="S2" s="37"/>
      <c r="T2" s="37"/>
    </row>
    <row r="3" spans="1:20" x14ac:dyDescent="0.4">
      <c r="A3" s="22" t="s">
        <v>75</v>
      </c>
      <c r="B3">
        <v>3600</v>
      </c>
      <c r="C3" t="s">
        <v>71</v>
      </c>
      <c r="G3" s="37"/>
      <c r="H3" s="37"/>
      <c r="I3" s="37"/>
      <c r="J3" s="37"/>
      <c r="K3" s="37"/>
      <c r="L3" s="37"/>
      <c r="M3" s="37"/>
      <c r="N3" s="37"/>
      <c r="O3" s="37"/>
      <c r="P3" s="37"/>
      <c r="Q3" s="37"/>
      <c r="R3" s="37"/>
      <c r="S3" s="37"/>
      <c r="T3" s="37"/>
    </row>
    <row r="4" spans="1:20" x14ac:dyDescent="0.4">
      <c r="B4" s="24">
        <f>B2/B3</f>
        <v>3.5750000000000002</v>
      </c>
      <c r="C4" t="s">
        <v>72</v>
      </c>
      <c r="G4" s="37"/>
      <c r="H4" s="37"/>
      <c r="I4" s="37"/>
      <c r="J4" s="37"/>
      <c r="K4" s="37"/>
      <c r="L4" s="37"/>
      <c r="M4" s="37"/>
      <c r="N4" s="37"/>
      <c r="O4" s="37"/>
      <c r="P4" s="37"/>
      <c r="Q4" s="37"/>
      <c r="R4" s="37"/>
      <c r="S4" s="37"/>
      <c r="T4" s="37"/>
    </row>
    <row r="5" spans="1:20" x14ac:dyDescent="0.4">
      <c r="G5" s="37"/>
      <c r="H5" s="37"/>
      <c r="I5" s="37"/>
      <c r="J5" s="37"/>
      <c r="K5" s="37"/>
      <c r="L5" s="37"/>
      <c r="M5" s="37"/>
      <c r="N5" s="37"/>
      <c r="O5" s="37"/>
      <c r="P5" s="37"/>
      <c r="Q5" s="37"/>
      <c r="R5" s="37"/>
      <c r="S5" s="37"/>
      <c r="T5" s="37"/>
    </row>
    <row r="6" spans="1:20" ht="14.1" customHeight="1" x14ac:dyDescent="0.4">
      <c r="A6" t="s">
        <v>74</v>
      </c>
      <c r="B6" s="23">
        <v>140000</v>
      </c>
      <c r="C6" t="s">
        <v>71</v>
      </c>
      <c r="D6" t="s">
        <v>76</v>
      </c>
      <c r="G6" s="37" t="s">
        <v>84</v>
      </c>
      <c r="H6" s="37"/>
      <c r="I6" s="37"/>
      <c r="J6" s="37"/>
      <c r="K6" s="37"/>
      <c r="L6" s="37"/>
      <c r="M6" s="37"/>
      <c r="N6" s="37"/>
      <c r="O6" s="37"/>
      <c r="P6" s="37"/>
      <c r="Q6" s="37"/>
      <c r="R6" s="37"/>
      <c r="S6" s="37"/>
      <c r="T6" s="37"/>
    </row>
    <row r="7" spans="1:20" x14ac:dyDescent="0.4">
      <c r="A7" s="22" t="s">
        <v>75</v>
      </c>
      <c r="B7">
        <v>3600</v>
      </c>
      <c r="C7" t="s">
        <v>71</v>
      </c>
      <c r="G7" s="37"/>
      <c r="H7" s="37"/>
      <c r="I7" s="37"/>
      <c r="J7" s="37"/>
      <c r="K7" s="37"/>
      <c r="L7" s="37"/>
      <c r="M7" s="37"/>
      <c r="N7" s="37"/>
      <c r="O7" s="37"/>
      <c r="P7" s="37"/>
      <c r="Q7" s="37"/>
      <c r="R7" s="37"/>
      <c r="S7" s="37"/>
      <c r="T7" s="37"/>
    </row>
    <row r="8" spans="1:20" x14ac:dyDescent="0.4">
      <c r="B8" s="25">
        <f>B6/B7</f>
        <v>38.888888888888886</v>
      </c>
      <c r="C8" t="s">
        <v>72</v>
      </c>
      <c r="G8" s="37"/>
      <c r="H8" s="37"/>
      <c r="I8" s="37"/>
      <c r="J8" s="37"/>
      <c r="K8" s="37"/>
      <c r="L8" s="37"/>
      <c r="M8" s="37"/>
      <c r="N8" s="37"/>
      <c r="O8" s="37"/>
      <c r="P8" s="37"/>
      <c r="Q8" s="37"/>
      <c r="R8" s="37"/>
      <c r="S8" s="37"/>
      <c r="T8" s="37"/>
    </row>
    <row r="9" spans="1:20" x14ac:dyDescent="0.4">
      <c r="G9" s="37"/>
      <c r="H9" s="37"/>
      <c r="I9" s="37"/>
      <c r="J9" s="37"/>
      <c r="K9" s="37"/>
      <c r="L9" s="37"/>
      <c r="M9" s="37"/>
      <c r="N9" s="37"/>
      <c r="O9" s="37"/>
      <c r="P9" s="37"/>
      <c r="Q9" s="37"/>
      <c r="R9" s="37"/>
      <c r="S9" s="37"/>
      <c r="T9" s="37"/>
    </row>
    <row r="10" spans="1:20" x14ac:dyDescent="0.4">
      <c r="A10" t="s">
        <v>80</v>
      </c>
      <c r="B10" s="23">
        <v>11.2</v>
      </c>
      <c r="C10" t="s">
        <v>90</v>
      </c>
      <c r="G10" s="37"/>
      <c r="H10" s="37"/>
      <c r="I10" s="37"/>
      <c r="J10" s="37"/>
      <c r="K10" s="37"/>
      <c r="L10" s="37"/>
      <c r="M10" s="37"/>
      <c r="N10" s="37"/>
      <c r="O10" s="37"/>
      <c r="P10" s="37"/>
      <c r="Q10" s="37"/>
      <c r="R10" s="37"/>
      <c r="S10" s="37"/>
      <c r="T10" s="37"/>
    </row>
    <row r="11" spans="1:20" x14ac:dyDescent="0.4">
      <c r="G11" s="37" t="s">
        <v>85</v>
      </c>
      <c r="H11" s="37"/>
      <c r="I11" s="37"/>
      <c r="J11" s="37"/>
      <c r="K11" s="37"/>
      <c r="L11" s="37"/>
      <c r="M11" s="37"/>
      <c r="N11" s="37"/>
      <c r="O11" s="37"/>
      <c r="P11" s="37"/>
      <c r="Q11" s="37"/>
      <c r="R11" s="37"/>
      <c r="S11" s="37"/>
      <c r="T11" s="37"/>
    </row>
    <row r="12" spans="1:20" x14ac:dyDescent="0.4">
      <c r="G12" s="37"/>
      <c r="H12" s="37"/>
      <c r="I12" s="37"/>
      <c r="J12" s="37"/>
      <c r="K12" s="37"/>
      <c r="L12" s="37"/>
      <c r="M12" s="37"/>
      <c r="N12" s="37"/>
      <c r="O12" s="37"/>
      <c r="P12" s="37"/>
      <c r="Q12" s="37"/>
      <c r="R12" s="37"/>
      <c r="S12" s="37"/>
      <c r="T12" s="37"/>
    </row>
    <row r="13" spans="1:20" x14ac:dyDescent="0.4">
      <c r="G13" s="37"/>
      <c r="H13" s="37"/>
      <c r="I13" s="37"/>
      <c r="J13" s="37"/>
      <c r="K13" s="37"/>
      <c r="L13" s="37"/>
      <c r="M13" s="37"/>
      <c r="N13" s="37"/>
      <c r="O13" s="37"/>
      <c r="P13" s="37"/>
      <c r="Q13" s="37"/>
      <c r="R13" s="37"/>
      <c r="S13" s="37"/>
      <c r="T13" s="37"/>
    </row>
    <row r="14" spans="1:20" ht="14.1" customHeight="1" x14ac:dyDescent="0.4">
      <c r="A14" t="s">
        <v>79</v>
      </c>
      <c r="G14" s="37"/>
      <c r="H14" s="37"/>
      <c r="I14" s="37"/>
      <c r="J14" s="37"/>
      <c r="K14" s="37"/>
      <c r="L14" s="37"/>
      <c r="M14" s="37"/>
      <c r="N14" s="37"/>
      <c r="O14" s="37"/>
      <c r="P14" s="37"/>
      <c r="Q14" s="37"/>
      <c r="R14" s="37"/>
      <c r="S14" s="37"/>
      <c r="T14" s="37"/>
    </row>
    <row r="15" spans="1:20" x14ac:dyDescent="0.4">
      <c r="A15" t="s">
        <v>77</v>
      </c>
      <c r="G15" s="37" t="s">
        <v>86</v>
      </c>
      <c r="H15" s="37"/>
      <c r="I15" s="37"/>
      <c r="J15" s="37"/>
      <c r="K15" s="37"/>
      <c r="L15" s="37"/>
      <c r="M15" s="37"/>
      <c r="N15" s="37"/>
      <c r="O15" s="37"/>
      <c r="P15" s="37"/>
      <c r="Q15" s="37"/>
      <c r="R15" s="37"/>
      <c r="S15" s="37"/>
      <c r="T15" s="37"/>
    </row>
    <row r="16" spans="1:20" x14ac:dyDescent="0.4">
      <c r="A16" t="s">
        <v>83</v>
      </c>
      <c r="G16" s="37"/>
      <c r="H16" s="37"/>
      <c r="I16" s="37"/>
      <c r="J16" s="37"/>
      <c r="K16" s="37"/>
      <c r="L16" s="37"/>
      <c r="M16" s="37"/>
      <c r="N16" s="37"/>
      <c r="O16" s="37"/>
      <c r="P16" s="37"/>
      <c r="Q16" s="37"/>
      <c r="R16" s="37"/>
      <c r="S16" s="37"/>
      <c r="T16" s="37"/>
    </row>
    <row r="17" spans="1:20" x14ac:dyDescent="0.4">
      <c r="A17" t="s">
        <v>88</v>
      </c>
      <c r="G17" s="37"/>
      <c r="H17" s="37"/>
      <c r="I17" s="37"/>
      <c r="J17" s="37"/>
      <c r="K17" s="37"/>
      <c r="L17" s="37"/>
      <c r="M17" s="37"/>
      <c r="N17" s="37"/>
      <c r="O17" s="37"/>
      <c r="P17" s="37"/>
      <c r="Q17" s="37"/>
      <c r="R17" s="37"/>
      <c r="S17" s="37"/>
      <c r="T17" s="37"/>
    </row>
    <row r="18" spans="1:20" x14ac:dyDescent="0.4">
      <c r="N18" s="37"/>
      <c r="O18" s="37"/>
      <c r="P18" s="37"/>
      <c r="Q18" s="37"/>
      <c r="R18" s="37"/>
      <c r="S18" s="37"/>
      <c r="T18" s="37"/>
    </row>
    <row r="19" spans="1:20" x14ac:dyDescent="0.4">
      <c r="A19" t="s">
        <v>91</v>
      </c>
      <c r="B19" s="26">
        <v>0.8</v>
      </c>
      <c r="C19" t="s">
        <v>94</v>
      </c>
      <c r="N19" s="37"/>
      <c r="O19" s="37"/>
      <c r="P19" s="37"/>
      <c r="Q19" s="37"/>
      <c r="R19" s="37"/>
      <c r="S19" s="37"/>
      <c r="T19" s="37"/>
    </row>
    <row r="20" spans="1:20" x14ac:dyDescent="0.4">
      <c r="A20" t="s">
        <v>81</v>
      </c>
      <c r="B20" s="26">
        <v>0.45</v>
      </c>
      <c r="C20" t="s">
        <v>82</v>
      </c>
      <c r="N20" s="37"/>
      <c r="O20" s="37"/>
      <c r="P20" s="37"/>
      <c r="Q20" s="37"/>
      <c r="R20" s="37"/>
      <c r="S20" s="37"/>
      <c r="T20" s="37"/>
    </row>
    <row r="21" spans="1:20" x14ac:dyDescent="0.4">
      <c r="A21" t="s">
        <v>92</v>
      </c>
      <c r="B21" s="26">
        <v>0.6</v>
      </c>
      <c r="C21" t="s">
        <v>93</v>
      </c>
      <c r="N21" s="37"/>
      <c r="O21" s="37"/>
      <c r="P21" s="37"/>
      <c r="Q21" s="37"/>
      <c r="R21" s="37"/>
      <c r="S21" s="37"/>
      <c r="T21" s="37"/>
    </row>
    <row r="22" spans="1:20" x14ac:dyDescent="0.4">
      <c r="N22" s="37"/>
      <c r="O22" s="37"/>
      <c r="P22" s="37"/>
      <c r="Q22" s="37"/>
      <c r="R22" s="37"/>
      <c r="S22" s="37"/>
      <c r="T22" s="37"/>
    </row>
    <row r="23" spans="1:20" x14ac:dyDescent="0.4">
      <c r="A23" t="s">
        <v>117</v>
      </c>
      <c r="B23" s="31" t="s">
        <v>119</v>
      </c>
      <c r="C23" t="s">
        <v>118</v>
      </c>
      <c r="N23" s="37"/>
      <c r="O23" s="37"/>
      <c r="P23" s="37"/>
      <c r="Q23" s="37"/>
      <c r="R23" s="37"/>
      <c r="S23" s="37"/>
      <c r="T23" s="37"/>
    </row>
    <row r="24" spans="1:20" x14ac:dyDescent="0.4">
      <c r="A24" t="s">
        <v>120</v>
      </c>
      <c r="C24" t="s">
        <v>121</v>
      </c>
      <c r="N24" s="37"/>
      <c r="O24" s="37"/>
      <c r="P24" s="37"/>
      <c r="Q24" s="37"/>
      <c r="R24" s="37"/>
      <c r="S24" s="37"/>
      <c r="T24" s="37"/>
    </row>
    <row r="25" spans="1:20" x14ac:dyDescent="0.4">
      <c r="N25" s="37"/>
      <c r="O25" s="37"/>
      <c r="P25" s="37"/>
      <c r="Q25" s="37"/>
      <c r="R25" s="37"/>
      <c r="S25" s="37"/>
      <c r="T25" s="37"/>
    </row>
    <row r="26" spans="1:20" x14ac:dyDescent="0.4">
      <c r="N26" s="37"/>
      <c r="O26" s="37"/>
      <c r="P26" s="37"/>
      <c r="Q26" s="37"/>
      <c r="R26" s="37"/>
      <c r="S26" s="37"/>
      <c r="T26" s="37"/>
    </row>
    <row r="27" spans="1:20" ht="14.1" customHeight="1" x14ac:dyDescent="0.4">
      <c r="A27" t="s">
        <v>104</v>
      </c>
      <c r="N27" s="37"/>
      <c r="O27" s="37"/>
      <c r="P27" s="37"/>
      <c r="Q27" s="37"/>
      <c r="R27" s="37"/>
      <c r="S27" s="37"/>
      <c r="T27" s="37"/>
    </row>
    <row r="28" spans="1:20" x14ac:dyDescent="0.4">
      <c r="A28" t="s">
        <v>95</v>
      </c>
      <c r="B28" s="23">
        <v>0.8</v>
      </c>
      <c r="C28" t="s">
        <v>96</v>
      </c>
    </row>
    <row r="29" spans="1:20" x14ac:dyDescent="0.4">
      <c r="A29" t="s">
        <v>103</v>
      </c>
      <c r="B29" s="28">
        <f>B28/B4*10</f>
        <v>2.2377622377622379</v>
      </c>
      <c r="C29" t="s">
        <v>97</v>
      </c>
    </row>
    <row r="30" spans="1:20" x14ac:dyDescent="0.4">
      <c r="A30" t="s">
        <v>110</v>
      </c>
    </row>
    <row r="31" spans="1:20" ht="14.1" customHeight="1" x14ac:dyDescent="0.4"/>
    <row r="32" spans="1:20" x14ac:dyDescent="0.4">
      <c r="A32" s="29" t="s">
        <v>102</v>
      </c>
    </row>
    <row r="33" spans="7:19" x14ac:dyDescent="0.4">
      <c r="G33" s="29" t="s">
        <v>98</v>
      </c>
      <c r="O33" s="29" t="s">
        <v>100</v>
      </c>
    </row>
    <row r="34" spans="7:19" x14ac:dyDescent="0.4">
      <c r="G34" t="s">
        <v>99</v>
      </c>
    </row>
    <row r="46" spans="7:19" x14ac:dyDescent="0.4">
      <c r="N46" s="37" t="s">
        <v>101</v>
      </c>
      <c r="O46" s="37"/>
      <c r="P46" s="37"/>
      <c r="Q46" s="37"/>
      <c r="R46" s="37"/>
      <c r="S46" s="37"/>
    </row>
    <row r="47" spans="7:19" x14ac:dyDescent="0.4">
      <c r="N47" s="37"/>
      <c r="O47" s="37"/>
      <c r="P47" s="37"/>
      <c r="Q47" s="37"/>
      <c r="R47" s="37"/>
      <c r="S47" s="37"/>
    </row>
    <row r="48" spans="7:19" x14ac:dyDescent="0.4">
      <c r="N48" s="37"/>
      <c r="O48" s="37"/>
      <c r="P48" s="37"/>
      <c r="Q48" s="37"/>
      <c r="R48" s="37"/>
      <c r="S48" s="37"/>
    </row>
    <row r="49" spans="7:19" x14ac:dyDescent="0.4">
      <c r="N49" s="37"/>
      <c r="O49" s="37"/>
      <c r="P49" s="37"/>
      <c r="Q49" s="37"/>
      <c r="R49" s="37"/>
      <c r="S49" s="37"/>
    </row>
    <row r="50" spans="7:19" x14ac:dyDescent="0.4">
      <c r="N50" s="37"/>
      <c r="O50" s="37"/>
      <c r="P50" s="37"/>
      <c r="Q50" s="37"/>
      <c r="R50" s="37"/>
      <c r="S50" s="37"/>
    </row>
    <row r="51" spans="7:19" x14ac:dyDescent="0.4">
      <c r="N51" s="37"/>
      <c r="O51" s="37"/>
      <c r="P51" s="37"/>
      <c r="Q51" s="37"/>
      <c r="R51" s="37"/>
      <c r="S51" s="37"/>
    </row>
    <row r="57" spans="7:19" x14ac:dyDescent="0.4">
      <c r="G57" t="s">
        <v>131</v>
      </c>
    </row>
    <row r="58" spans="7:19" x14ac:dyDescent="0.4">
      <c r="G58" s="32" t="s">
        <v>132</v>
      </c>
      <c r="H58" s="32"/>
      <c r="I58" s="32"/>
      <c r="J58" s="32"/>
      <c r="K58" s="32"/>
      <c r="L58" s="32"/>
    </row>
  </sheetData>
  <mergeCells count="6">
    <mergeCell ref="N46:S51"/>
    <mergeCell ref="N2:T27"/>
    <mergeCell ref="G15:M17"/>
    <mergeCell ref="G11:M14"/>
    <mergeCell ref="G2:M5"/>
    <mergeCell ref="G6:M10"/>
  </mergeCells>
  <phoneticPr fontId="1" type="noConversion"/>
  <hyperlinks>
    <hyperlink ref="G33" r:id="rId1" xr:uid="{308030A0-E226-4D43-876D-0727DBE4EBD1}"/>
    <hyperlink ref="O33" r:id="rId2" xr:uid="{2CF421C4-7B1C-4779-8E67-BC1D4966C0E2}"/>
    <hyperlink ref="A32" r:id="rId3" xr:uid="{5917A57F-7CF4-4FC5-BB17-5F39FA5C724E}"/>
  </hyperlinks>
  <pageMargins left="0.7" right="0.7" top="0.75" bottom="0.75" header="0.3" footer="0.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768DD3-39DB-4A8D-9431-EB41A139B707}">
  <dimension ref="B1:W99"/>
  <sheetViews>
    <sheetView tabSelected="1" workbookViewId="0">
      <selection activeCell="L65" sqref="L65"/>
    </sheetView>
  </sheetViews>
  <sheetFormatPr defaultRowHeight="14.1" x14ac:dyDescent="0.4"/>
  <cols>
    <col min="1" max="1" width="10.9453125" customWidth="1"/>
    <col min="16" max="16" width="12.05078125" bestFit="1" customWidth="1"/>
  </cols>
  <sheetData>
    <row r="1" spans="2:2" x14ac:dyDescent="0.4">
      <c r="B1" s="29" t="s">
        <v>105</v>
      </c>
    </row>
    <row r="13" spans="2:2" x14ac:dyDescent="0.4">
      <c r="B13" s="29" t="s">
        <v>106</v>
      </c>
    </row>
    <row r="19" spans="2:16" x14ac:dyDescent="0.4">
      <c r="J19" s="29" t="s">
        <v>111</v>
      </c>
    </row>
    <row r="20" spans="2:16" x14ac:dyDescent="0.4">
      <c r="J20" t="s">
        <v>112</v>
      </c>
    </row>
    <row r="23" spans="2:16" x14ac:dyDescent="0.4">
      <c r="B23" t="s">
        <v>109</v>
      </c>
      <c r="F23" s="23">
        <v>1500</v>
      </c>
      <c r="G23" t="s">
        <v>107</v>
      </c>
    </row>
    <row r="24" spans="2:16" x14ac:dyDescent="0.4">
      <c r="B24" t="s">
        <v>108</v>
      </c>
      <c r="F24" s="23">
        <v>47522</v>
      </c>
      <c r="G24" t="s">
        <v>107</v>
      </c>
    </row>
    <row r="25" spans="2:16" x14ac:dyDescent="0.4">
      <c r="J25" t="s">
        <v>113</v>
      </c>
    </row>
    <row r="26" spans="2:16" x14ac:dyDescent="0.4">
      <c r="B26" t="s">
        <v>127</v>
      </c>
      <c r="E26" s="33">
        <v>3000</v>
      </c>
      <c r="F26" t="s">
        <v>107</v>
      </c>
      <c r="J26" t="s">
        <v>114</v>
      </c>
      <c r="L26" s="23">
        <v>8000</v>
      </c>
      <c r="M26" t="s">
        <v>115</v>
      </c>
      <c r="O26" s="25">
        <f>L26/制氢系统造价!B8/0.9/1000</f>
        <v>0.22857142857142859</v>
      </c>
      <c r="P26" t="s">
        <v>116</v>
      </c>
    </row>
    <row r="27" spans="2:16" x14ac:dyDescent="0.4">
      <c r="D27" t="s">
        <v>126</v>
      </c>
      <c r="E27" s="33">
        <v>1200</v>
      </c>
      <c r="F27" t="s">
        <v>125</v>
      </c>
    </row>
    <row r="28" spans="2:16" x14ac:dyDescent="0.4">
      <c r="H28" t="s">
        <v>123</v>
      </c>
      <c r="J28" s="37" t="s">
        <v>122</v>
      </c>
      <c r="K28" s="37"/>
      <c r="L28" s="37"/>
      <c r="M28" s="37"/>
      <c r="N28" s="37"/>
      <c r="O28" s="37"/>
    </row>
    <row r="29" spans="2:16" x14ac:dyDescent="0.4">
      <c r="B29" t="s">
        <v>129</v>
      </c>
      <c r="E29" s="33">
        <v>6000</v>
      </c>
      <c r="F29" t="s">
        <v>107</v>
      </c>
      <c r="H29" t="s">
        <v>124</v>
      </c>
      <c r="J29" s="37"/>
      <c r="K29" s="37"/>
      <c r="L29" s="37"/>
      <c r="M29" s="37"/>
      <c r="N29" s="37"/>
      <c r="O29" s="37"/>
    </row>
    <row r="30" spans="2:16" x14ac:dyDescent="0.4">
      <c r="D30" t="s">
        <v>128</v>
      </c>
      <c r="E30" s="33">
        <v>200</v>
      </c>
      <c r="F30" t="s">
        <v>125</v>
      </c>
      <c r="J30" s="37"/>
      <c r="K30" s="37"/>
      <c r="L30" s="37"/>
      <c r="M30" s="37"/>
      <c r="N30" s="37"/>
      <c r="O30" s="37"/>
    </row>
    <row r="31" spans="2:16" x14ac:dyDescent="0.4">
      <c r="J31" s="37"/>
      <c r="K31" s="37"/>
      <c r="L31" s="37"/>
      <c r="M31" s="37"/>
      <c r="N31" s="37"/>
      <c r="O31" s="37"/>
    </row>
    <row r="32" spans="2:16" x14ac:dyDescent="0.4">
      <c r="J32" s="37"/>
      <c r="K32" s="37"/>
      <c r="L32" s="37"/>
      <c r="M32" s="37"/>
      <c r="N32" s="37"/>
      <c r="O32" s="37"/>
    </row>
    <row r="33" spans="2:19" x14ac:dyDescent="0.4">
      <c r="J33" s="37"/>
      <c r="K33" s="37"/>
      <c r="L33" s="37"/>
      <c r="M33" s="37"/>
      <c r="N33" s="37"/>
      <c r="O33" s="37"/>
    </row>
    <row r="34" spans="2:19" x14ac:dyDescent="0.4">
      <c r="J34" s="37"/>
      <c r="K34" s="37"/>
      <c r="L34" s="37"/>
      <c r="M34" s="37"/>
      <c r="N34" s="37"/>
      <c r="O34" s="37"/>
    </row>
    <row r="35" spans="2:19" x14ac:dyDescent="0.4">
      <c r="J35" s="37"/>
      <c r="K35" s="37"/>
      <c r="L35" s="37"/>
      <c r="M35" s="37"/>
      <c r="N35" s="37"/>
      <c r="O35" s="37"/>
    </row>
    <row r="36" spans="2:19" x14ac:dyDescent="0.4">
      <c r="J36" s="37"/>
      <c r="K36" s="37"/>
      <c r="L36" s="37"/>
      <c r="M36" s="37"/>
      <c r="N36" s="37"/>
      <c r="O36" s="37"/>
    </row>
    <row r="38" spans="2:19" x14ac:dyDescent="0.4">
      <c r="P38" s="32" t="s">
        <v>133</v>
      </c>
      <c r="Q38" s="32"/>
      <c r="R38" s="32"/>
      <c r="S38" s="32"/>
    </row>
    <row r="39" spans="2:19" x14ac:dyDescent="0.4">
      <c r="B39" s="29" t="s">
        <v>135</v>
      </c>
    </row>
    <row r="40" spans="2:19" x14ac:dyDescent="0.4">
      <c r="B40" t="s">
        <v>136</v>
      </c>
    </row>
    <row r="45" spans="2:19" x14ac:dyDescent="0.4">
      <c r="P45" t="s">
        <v>134</v>
      </c>
    </row>
    <row r="59" spans="10:19" x14ac:dyDescent="0.4">
      <c r="J59" s="29" t="s">
        <v>145</v>
      </c>
      <c r="P59" s="32" t="s">
        <v>150</v>
      </c>
      <c r="Q59" s="32"/>
      <c r="R59" s="32"/>
      <c r="S59" s="32"/>
    </row>
    <row r="60" spans="10:19" x14ac:dyDescent="0.4">
      <c r="J60" s="32" t="s">
        <v>146</v>
      </c>
      <c r="K60" s="32"/>
      <c r="L60" s="32"/>
      <c r="M60" s="32"/>
      <c r="N60" s="32"/>
      <c r="O60" s="32"/>
      <c r="P60">
        <v>7.1788999999999996</v>
      </c>
      <c r="Q60" t="s">
        <v>148</v>
      </c>
    </row>
    <row r="61" spans="10:19" x14ac:dyDescent="0.4">
      <c r="J61" s="38" t="s">
        <v>147</v>
      </c>
      <c r="K61" s="38"/>
      <c r="L61" s="38"/>
      <c r="M61" s="38"/>
      <c r="N61" s="38"/>
      <c r="O61" s="38"/>
      <c r="P61" s="35">
        <f>10^8*P60/6000/1000</f>
        <v>119.64833333333333</v>
      </c>
      <c r="Q61" t="s">
        <v>115</v>
      </c>
    </row>
    <row r="62" spans="10:19" x14ac:dyDescent="0.4">
      <c r="J62" s="38"/>
      <c r="K62" s="38"/>
      <c r="L62" s="38"/>
      <c r="M62" s="38"/>
      <c r="N62" s="38"/>
      <c r="O62" s="38"/>
      <c r="P62" s="30">
        <f>P61/制氢系统造价!B8</f>
        <v>3.0766714285714287</v>
      </c>
      <c r="Q62" t="s">
        <v>149</v>
      </c>
    </row>
    <row r="63" spans="10:19" x14ac:dyDescent="0.4">
      <c r="J63" s="38"/>
      <c r="K63" s="38"/>
      <c r="L63" s="38"/>
      <c r="M63" s="38"/>
      <c r="N63" s="38"/>
      <c r="O63" s="38"/>
      <c r="P63" s="36">
        <f>P62/1000</f>
        <v>3.0766714285714288E-3</v>
      </c>
      <c r="Q63" s="32" t="s">
        <v>116</v>
      </c>
    </row>
    <row r="64" spans="10:19" x14ac:dyDescent="0.4">
      <c r="J64" s="38"/>
      <c r="K64" s="38"/>
      <c r="L64" s="38"/>
      <c r="M64" s="38"/>
      <c r="N64" s="38"/>
      <c r="O64" s="38"/>
    </row>
    <row r="65" spans="3:23" x14ac:dyDescent="0.4">
      <c r="J65" t="s">
        <v>152</v>
      </c>
    </row>
    <row r="66" spans="3:23" ht="14.1" customHeight="1" x14ac:dyDescent="0.4">
      <c r="Q66" s="39" t="s">
        <v>151</v>
      </c>
      <c r="R66" s="39"/>
      <c r="S66" s="39"/>
      <c r="T66" s="39"/>
      <c r="U66" s="39"/>
      <c r="V66" s="39"/>
      <c r="W66" s="39"/>
    </row>
    <row r="67" spans="3:23" x14ac:dyDescent="0.4">
      <c r="Q67" s="39"/>
      <c r="R67" s="39"/>
      <c r="S67" s="39"/>
      <c r="T67" s="39"/>
      <c r="U67" s="39"/>
      <c r="V67" s="39"/>
      <c r="W67" s="39"/>
    </row>
    <row r="68" spans="3:23" x14ac:dyDescent="0.4">
      <c r="Q68" s="39"/>
      <c r="R68" s="39"/>
      <c r="S68" s="39"/>
      <c r="T68" s="39"/>
      <c r="U68" s="39"/>
      <c r="V68" s="39"/>
      <c r="W68" s="39"/>
    </row>
    <row r="69" spans="3:23" x14ac:dyDescent="0.4">
      <c r="Q69" s="39"/>
      <c r="R69" s="39"/>
      <c r="S69" s="39"/>
      <c r="T69" s="39"/>
      <c r="U69" s="39"/>
      <c r="V69" s="39"/>
      <c r="W69" s="39"/>
    </row>
    <row r="70" spans="3:23" x14ac:dyDescent="0.4">
      <c r="Q70" s="39"/>
      <c r="R70" s="39"/>
      <c r="S70" s="39"/>
      <c r="T70" s="39"/>
      <c r="U70" s="39"/>
      <c r="V70" s="39"/>
      <c r="W70" s="39"/>
    </row>
    <row r="71" spans="3:23" x14ac:dyDescent="0.4">
      <c r="Q71" s="39"/>
      <c r="R71" s="39"/>
      <c r="S71" s="39"/>
      <c r="T71" s="39"/>
      <c r="U71" s="39"/>
      <c r="V71" s="39"/>
      <c r="W71" s="39"/>
    </row>
    <row r="72" spans="3:23" x14ac:dyDescent="0.4">
      <c r="Q72" s="39"/>
      <c r="R72" s="39"/>
      <c r="S72" s="39"/>
      <c r="T72" s="39"/>
      <c r="U72" s="39"/>
      <c r="V72" s="39"/>
      <c r="W72" s="39"/>
    </row>
    <row r="73" spans="3:23" x14ac:dyDescent="0.4">
      <c r="Q73" s="39"/>
      <c r="R73" s="39"/>
      <c r="S73" s="39"/>
      <c r="T73" s="39"/>
      <c r="U73" s="39"/>
      <c r="V73" s="39"/>
      <c r="W73" s="39"/>
    </row>
    <row r="74" spans="3:23" x14ac:dyDescent="0.4">
      <c r="Q74" s="39"/>
      <c r="R74" s="39"/>
      <c r="S74" s="39"/>
      <c r="T74" s="39"/>
      <c r="U74" s="39"/>
      <c r="V74" s="39"/>
      <c r="W74" s="39"/>
    </row>
    <row r="75" spans="3:23" x14ac:dyDescent="0.4">
      <c r="Q75" s="39"/>
      <c r="R75" s="39"/>
      <c r="S75" s="39"/>
      <c r="T75" s="39"/>
      <c r="U75" s="39"/>
      <c r="V75" s="39"/>
      <c r="W75" s="39"/>
    </row>
    <row r="76" spans="3:23" x14ac:dyDescent="0.4">
      <c r="C76" s="29" t="s">
        <v>137</v>
      </c>
      <c r="Q76" s="39"/>
      <c r="R76" s="39"/>
      <c r="S76" s="39"/>
      <c r="T76" s="39"/>
      <c r="U76" s="39"/>
      <c r="V76" s="39"/>
      <c r="W76" s="39"/>
    </row>
    <row r="77" spans="3:23" x14ac:dyDescent="0.4">
      <c r="C77" t="s">
        <v>138</v>
      </c>
      <c r="Q77" s="39"/>
      <c r="R77" s="39"/>
      <c r="S77" s="39"/>
      <c r="T77" s="39"/>
      <c r="U77" s="39"/>
      <c r="V77" s="39"/>
      <c r="W77" s="39"/>
    </row>
    <row r="78" spans="3:23" x14ac:dyDescent="0.4">
      <c r="C78" t="s">
        <v>139</v>
      </c>
      <c r="J78" t="s">
        <v>140</v>
      </c>
      <c r="Q78" s="39"/>
      <c r="R78" s="39"/>
      <c r="S78" s="39"/>
      <c r="T78" s="39"/>
      <c r="U78" s="39"/>
      <c r="V78" s="39"/>
      <c r="W78" s="39"/>
    </row>
    <row r="79" spans="3:23" x14ac:dyDescent="0.4">
      <c r="C79" t="s">
        <v>141</v>
      </c>
      <c r="Q79" s="39"/>
      <c r="R79" s="39"/>
      <c r="S79" s="39"/>
      <c r="T79" s="39"/>
      <c r="U79" s="39"/>
      <c r="V79" s="39"/>
      <c r="W79" s="39"/>
    </row>
    <row r="80" spans="3:23" x14ac:dyDescent="0.4">
      <c r="Q80" s="39"/>
      <c r="R80" s="39"/>
      <c r="S80" s="39"/>
      <c r="T80" s="39"/>
      <c r="U80" s="39"/>
      <c r="V80" s="39"/>
      <c r="W80" s="39"/>
    </row>
    <row r="81" spans="3:23" x14ac:dyDescent="0.4">
      <c r="C81" s="29" t="s">
        <v>142</v>
      </c>
      <c r="Q81" s="39"/>
      <c r="R81" s="39"/>
      <c r="S81" s="39"/>
      <c r="T81" s="39"/>
      <c r="U81" s="39"/>
      <c r="V81" s="39"/>
      <c r="W81" s="39"/>
    </row>
    <row r="82" spans="3:23" x14ac:dyDescent="0.4">
      <c r="C82" t="s">
        <v>143</v>
      </c>
      <c r="Q82" s="39"/>
      <c r="R82" s="39"/>
      <c r="S82" s="39"/>
      <c r="T82" s="39"/>
      <c r="U82" s="39"/>
      <c r="V82" s="39"/>
      <c r="W82" s="39"/>
    </row>
    <row r="83" spans="3:23" x14ac:dyDescent="0.4">
      <c r="C83" t="s">
        <v>144</v>
      </c>
    </row>
    <row r="85" spans="3:23" x14ac:dyDescent="0.4">
      <c r="C85" s="29" t="s">
        <v>153</v>
      </c>
      <c r="L85" s="29" t="s">
        <v>137</v>
      </c>
    </row>
    <row r="86" spans="3:23" x14ac:dyDescent="0.4">
      <c r="C86" t="s">
        <v>154</v>
      </c>
      <c r="L86" s="37" t="s">
        <v>157</v>
      </c>
      <c r="M86" s="37"/>
      <c r="N86" s="37"/>
      <c r="O86" s="37"/>
      <c r="P86" s="37"/>
      <c r="Q86" s="37"/>
      <c r="R86" s="37"/>
    </row>
    <row r="87" spans="3:23" x14ac:dyDescent="0.4">
      <c r="C87" s="37" t="s">
        <v>155</v>
      </c>
      <c r="D87" s="37"/>
      <c r="E87" s="37"/>
      <c r="F87" s="37"/>
      <c r="G87" s="37"/>
      <c r="H87" s="37"/>
      <c r="I87" s="37"/>
      <c r="J87" s="37"/>
      <c r="K87" s="37"/>
      <c r="L87" s="37"/>
      <c r="M87" s="37"/>
      <c r="N87" s="37"/>
      <c r="O87" s="37"/>
      <c r="P87" s="37"/>
      <c r="Q87" s="37"/>
      <c r="R87" s="37"/>
    </row>
    <row r="88" spans="3:23" x14ac:dyDescent="0.4">
      <c r="C88" s="37"/>
      <c r="D88" s="37"/>
      <c r="E88" s="37"/>
      <c r="F88" s="37"/>
      <c r="G88" s="37"/>
      <c r="H88" s="37"/>
      <c r="I88" s="37"/>
      <c r="J88" s="37"/>
      <c r="K88" s="37"/>
      <c r="L88" s="37"/>
      <c r="M88" s="37"/>
      <c r="N88" s="37"/>
      <c r="O88" s="37"/>
      <c r="P88" s="37"/>
      <c r="Q88" s="37"/>
      <c r="R88" s="37"/>
    </row>
    <row r="89" spans="3:23" x14ac:dyDescent="0.4">
      <c r="C89" s="37"/>
      <c r="D89" s="37"/>
      <c r="E89" s="37"/>
      <c r="F89" s="37"/>
      <c r="G89" s="37"/>
      <c r="H89" s="37"/>
      <c r="I89" s="37"/>
      <c r="J89" s="37"/>
      <c r="K89" s="37"/>
      <c r="L89" s="37"/>
      <c r="M89" s="37"/>
      <c r="N89" s="37"/>
      <c r="O89" s="37"/>
      <c r="P89" s="37"/>
      <c r="Q89" s="37"/>
      <c r="R89" s="37"/>
    </row>
    <row r="90" spans="3:23" x14ac:dyDescent="0.4">
      <c r="C90" s="37"/>
      <c r="D90" s="37"/>
      <c r="E90" s="37"/>
      <c r="F90" s="37"/>
      <c r="G90" s="37"/>
      <c r="H90" s="37"/>
      <c r="I90" s="37"/>
      <c r="J90" s="37"/>
      <c r="K90" s="37"/>
      <c r="L90" s="37"/>
      <c r="M90" s="37"/>
      <c r="N90" s="37"/>
      <c r="O90" s="37"/>
      <c r="P90" s="37"/>
      <c r="Q90" s="37"/>
      <c r="R90" s="37"/>
    </row>
    <row r="91" spans="3:23" x14ac:dyDescent="0.4">
      <c r="C91" s="37"/>
      <c r="D91" s="37"/>
      <c r="E91" s="37"/>
      <c r="F91" s="37"/>
      <c r="G91" s="37"/>
      <c r="H91" s="37"/>
      <c r="I91" s="37"/>
      <c r="J91" s="37"/>
      <c r="K91" s="37"/>
      <c r="L91" s="37"/>
      <c r="M91" s="37"/>
      <c r="N91" s="37"/>
      <c r="O91" s="37"/>
      <c r="P91" s="37"/>
      <c r="Q91" s="37"/>
      <c r="R91" s="37"/>
    </row>
    <row r="92" spans="3:23" x14ac:dyDescent="0.4">
      <c r="C92" s="37"/>
      <c r="D92" s="37"/>
      <c r="E92" s="37"/>
      <c r="F92" s="37"/>
      <c r="G92" s="37"/>
      <c r="H92" s="37"/>
      <c r="I92" s="37"/>
      <c r="J92" s="37"/>
      <c r="K92" s="37"/>
      <c r="L92" s="37" t="s">
        <v>158</v>
      </c>
      <c r="M92" s="37"/>
      <c r="N92" s="37"/>
      <c r="O92" s="37"/>
      <c r="P92" s="37"/>
      <c r="Q92" s="37"/>
    </row>
    <row r="93" spans="3:23" x14ac:dyDescent="0.4">
      <c r="C93" s="37"/>
      <c r="D93" s="37"/>
      <c r="E93" s="37"/>
      <c r="F93" s="37"/>
      <c r="G93" s="37"/>
      <c r="H93" s="37"/>
      <c r="I93" s="37"/>
      <c r="J93" s="37"/>
      <c r="K93" s="37"/>
      <c r="L93" s="37"/>
      <c r="M93" s="37"/>
      <c r="N93" s="37"/>
      <c r="O93" s="37"/>
      <c r="P93" s="37"/>
      <c r="Q93" s="37"/>
    </row>
    <row r="94" spans="3:23" x14ac:dyDescent="0.4">
      <c r="C94" s="37" t="s">
        <v>156</v>
      </c>
      <c r="D94" s="37"/>
      <c r="E94" s="37"/>
      <c r="F94" s="37"/>
      <c r="G94" s="37"/>
      <c r="H94" s="37"/>
      <c r="I94" s="37"/>
      <c r="J94" s="37"/>
      <c r="K94" s="37"/>
      <c r="L94" s="37"/>
      <c r="M94" s="37"/>
      <c r="N94" s="37"/>
      <c r="O94" s="37"/>
      <c r="P94" s="37"/>
      <c r="Q94" s="37"/>
    </row>
    <row r="95" spans="3:23" x14ac:dyDescent="0.4">
      <c r="C95" s="37"/>
      <c r="D95" s="37"/>
      <c r="E95" s="37"/>
      <c r="F95" s="37"/>
      <c r="G95" s="37"/>
      <c r="H95" s="37"/>
      <c r="I95" s="37"/>
      <c r="J95" s="37"/>
      <c r="K95" s="37"/>
      <c r="L95" s="37"/>
      <c r="M95" s="37"/>
      <c r="N95" s="37"/>
      <c r="O95" s="37"/>
      <c r="P95" s="37"/>
      <c r="Q95" s="37"/>
    </row>
    <row r="96" spans="3:23" x14ac:dyDescent="0.4">
      <c r="C96" s="37"/>
      <c r="D96" s="37"/>
      <c r="E96" s="37"/>
      <c r="F96" s="37"/>
      <c r="G96" s="37"/>
      <c r="H96" s="37"/>
      <c r="I96" s="37"/>
      <c r="J96" s="37"/>
      <c r="K96" s="37"/>
      <c r="L96" s="37"/>
      <c r="M96" s="37"/>
      <c r="N96" s="37"/>
      <c r="O96" s="37"/>
      <c r="P96" s="37"/>
      <c r="Q96" s="37"/>
    </row>
    <row r="97" spans="3:11" x14ac:dyDescent="0.4">
      <c r="C97" s="37"/>
      <c r="D97" s="37"/>
      <c r="E97" s="37"/>
      <c r="F97" s="37"/>
      <c r="G97" s="37"/>
      <c r="H97" s="37"/>
      <c r="I97" s="37"/>
      <c r="J97" s="37"/>
      <c r="K97" s="37"/>
    </row>
    <row r="98" spans="3:11" x14ac:dyDescent="0.4">
      <c r="C98" s="37"/>
      <c r="D98" s="37"/>
      <c r="E98" s="37"/>
      <c r="F98" s="37"/>
      <c r="G98" s="37"/>
      <c r="H98" s="37"/>
      <c r="I98" s="37"/>
      <c r="J98" s="37"/>
      <c r="K98" s="37"/>
    </row>
    <row r="99" spans="3:11" x14ac:dyDescent="0.4">
      <c r="C99" s="37"/>
      <c r="D99" s="37"/>
      <c r="E99" s="37"/>
      <c r="F99" s="37"/>
      <c r="G99" s="37"/>
      <c r="H99" s="37"/>
      <c r="I99" s="37"/>
      <c r="J99" s="37"/>
      <c r="K99" s="37"/>
    </row>
  </sheetData>
  <mergeCells count="7">
    <mergeCell ref="C87:K93"/>
    <mergeCell ref="C94:K99"/>
    <mergeCell ref="L86:R91"/>
    <mergeCell ref="L92:Q96"/>
    <mergeCell ref="J28:O36"/>
    <mergeCell ref="J61:O64"/>
    <mergeCell ref="Q66:W82"/>
  </mergeCells>
  <phoneticPr fontId="1" type="noConversion"/>
  <hyperlinks>
    <hyperlink ref="B1" r:id="rId1" xr:uid="{481C88E5-70D4-416E-9BFC-E88E74D8F98A}"/>
    <hyperlink ref="B13" r:id="rId2" xr:uid="{34D7D857-25D2-4361-9204-D7DC733DF95D}"/>
    <hyperlink ref="J19" r:id="rId3" xr:uid="{6C5AD056-EEAE-4BA9-8CEB-639B4BE9CDD8}"/>
    <hyperlink ref="B39" r:id="rId4" xr:uid="{6C329D49-F84A-4DFE-9A95-50E04C329CB0}"/>
    <hyperlink ref="C76" r:id="rId5" xr:uid="{A0660745-D83F-4807-8782-ACF4957DC255}"/>
    <hyperlink ref="C81" r:id="rId6" xr:uid="{433A94D6-AA88-4968-89BC-06B9F58DDD4A}"/>
    <hyperlink ref="J59" r:id="rId7" xr:uid="{BDC42C06-4190-4DAC-84B2-070A3887688C}"/>
    <hyperlink ref="C85" r:id="rId8" xr:uid="{A8545619-3F72-4D68-8B1D-69EE9DBADCF1}"/>
    <hyperlink ref="L85" r:id="rId9" xr:uid="{755979CA-1F0F-440C-BE3F-AFC7A55F2BFD}"/>
  </hyperlinks>
  <pageMargins left="0.7" right="0.7" top="0.75" bottom="0.75" header="0.3" footer="0.3"/>
  <pageSetup paperSize="9" orientation="portrait" r:id="rId10"/>
  <drawing r:id="rId1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DE4B20-C193-43BF-91B8-B4C9C57CDF38}">
  <dimension ref="A2:R42"/>
  <sheetViews>
    <sheetView workbookViewId="0">
      <selection activeCell="G43" sqref="G43"/>
    </sheetView>
  </sheetViews>
  <sheetFormatPr defaultRowHeight="14.1" x14ac:dyDescent="0.4"/>
  <sheetData>
    <row r="2" spans="2:9" x14ac:dyDescent="0.4">
      <c r="B2" s="29" t="s">
        <v>159</v>
      </c>
    </row>
    <row r="3" spans="2:9" x14ac:dyDescent="0.4">
      <c r="B3" s="37" t="s">
        <v>160</v>
      </c>
      <c r="C3" s="37"/>
      <c r="D3" s="37"/>
      <c r="E3" s="37"/>
      <c r="F3" s="37"/>
      <c r="G3" s="37"/>
      <c r="H3" s="37"/>
      <c r="I3" s="37"/>
    </row>
    <row r="4" spans="2:9" x14ac:dyDescent="0.4">
      <c r="B4" s="37"/>
      <c r="C4" s="37"/>
      <c r="D4" s="37"/>
      <c r="E4" s="37"/>
      <c r="F4" s="37"/>
      <c r="G4" s="37"/>
      <c r="H4" s="37"/>
      <c r="I4" s="37"/>
    </row>
    <row r="6" spans="2:9" x14ac:dyDescent="0.4">
      <c r="B6" s="37" t="s">
        <v>161</v>
      </c>
      <c r="C6" s="37"/>
      <c r="D6" s="37"/>
      <c r="E6" s="37"/>
      <c r="F6" s="37"/>
      <c r="G6" s="37"/>
      <c r="H6" s="37"/>
      <c r="I6" s="37"/>
    </row>
    <row r="7" spans="2:9" x14ac:dyDescent="0.4">
      <c r="B7" s="37"/>
      <c r="C7" s="37"/>
      <c r="D7" s="37"/>
      <c r="E7" s="37"/>
      <c r="F7" s="37"/>
      <c r="G7" s="37"/>
      <c r="H7" s="37"/>
      <c r="I7" s="37"/>
    </row>
    <row r="31" spans="1:18" x14ac:dyDescent="0.4">
      <c r="A31" s="37" t="s">
        <v>162</v>
      </c>
      <c r="B31" s="37"/>
      <c r="C31" s="37"/>
      <c r="D31" s="37"/>
      <c r="E31" s="37"/>
      <c r="F31" s="37"/>
      <c r="M31" s="37" t="s">
        <v>163</v>
      </c>
      <c r="N31" s="37"/>
      <c r="O31" s="37"/>
      <c r="P31" s="37"/>
      <c r="Q31" s="37"/>
      <c r="R31" s="37"/>
    </row>
    <row r="32" spans="1:18" x14ac:dyDescent="0.4">
      <c r="A32" s="37"/>
      <c r="B32" s="37"/>
      <c r="C32" s="37"/>
      <c r="D32" s="37"/>
      <c r="E32" s="37"/>
      <c r="F32" s="37"/>
      <c r="M32" s="37"/>
      <c r="N32" s="37"/>
      <c r="O32" s="37"/>
      <c r="P32" s="37"/>
      <c r="Q32" s="37"/>
      <c r="R32" s="37"/>
    </row>
    <row r="33" spans="1:18" x14ac:dyDescent="0.4">
      <c r="A33" s="37"/>
      <c r="B33" s="37"/>
      <c r="C33" s="37"/>
      <c r="D33" s="37"/>
      <c r="E33" s="37"/>
      <c r="F33" s="37"/>
      <c r="M33" s="37"/>
      <c r="N33" s="37"/>
      <c r="O33" s="37"/>
      <c r="P33" s="37"/>
      <c r="Q33" s="37"/>
      <c r="R33" s="37"/>
    </row>
    <row r="34" spans="1:18" x14ac:dyDescent="0.4">
      <c r="A34" s="37"/>
      <c r="B34" s="37"/>
      <c r="C34" s="37"/>
      <c r="D34" s="37"/>
      <c r="E34" s="37"/>
      <c r="F34" s="37"/>
      <c r="M34" s="37"/>
      <c r="N34" s="37"/>
      <c r="O34" s="37"/>
      <c r="P34" s="37"/>
      <c r="Q34" s="37"/>
      <c r="R34" s="37"/>
    </row>
    <row r="35" spans="1:18" x14ac:dyDescent="0.4">
      <c r="A35" s="37"/>
      <c r="B35" s="37"/>
      <c r="C35" s="37"/>
      <c r="D35" s="37"/>
      <c r="E35" s="37"/>
      <c r="F35" s="37"/>
      <c r="M35" s="37"/>
      <c r="N35" s="37"/>
      <c r="O35" s="37"/>
      <c r="P35" s="37"/>
      <c r="Q35" s="37"/>
      <c r="R35" s="37"/>
    </row>
    <row r="36" spans="1:18" x14ac:dyDescent="0.4">
      <c r="A36" s="37"/>
      <c r="B36" s="37"/>
      <c r="C36" s="37"/>
      <c r="D36" s="37"/>
      <c r="E36" s="37"/>
      <c r="F36" s="37"/>
      <c r="M36" s="37"/>
      <c r="N36" s="37"/>
      <c r="O36" s="37"/>
      <c r="P36" s="37"/>
      <c r="Q36" s="37"/>
      <c r="R36" s="37"/>
    </row>
    <row r="37" spans="1:18" x14ac:dyDescent="0.4">
      <c r="A37" s="37"/>
      <c r="B37" s="37"/>
      <c r="C37" s="37"/>
      <c r="D37" s="37"/>
      <c r="E37" s="37"/>
      <c r="F37" s="37"/>
      <c r="M37" s="37"/>
      <c r="N37" s="37"/>
      <c r="O37" s="37"/>
      <c r="P37" s="37"/>
      <c r="Q37" s="37"/>
      <c r="R37" s="37"/>
    </row>
    <row r="38" spans="1:18" x14ac:dyDescent="0.4">
      <c r="A38" s="37"/>
      <c r="B38" s="37"/>
      <c r="C38" s="37"/>
      <c r="D38" s="37"/>
      <c r="E38" s="37"/>
      <c r="F38" s="37"/>
      <c r="M38" s="37"/>
      <c r="N38" s="37"/>
      <c r="O38" s="37"/>
      <c r="P38" s="37"/>
      <c r="Q38" s="37"/>
      <c r="R38" s="37"/>
    </row>
    <row r="39" spans="1:18" x14ac:dyDescent="0.4">
      <c r="A39" s="37"/>
      <c r="B39" s="37"/>
      <c r="C39" s="37"/>
      <c r="D39" s="37"/>
      <c r="E39" s="37"/>
      <c r="F39" s="37"/>
      <c r="M39" s="37"/>
      <c r="N39" s="37"/>
      <c r="O39" s="37"/>
      <c r="P39" s="37"/>
      <c r="Q39" s="37"/>
      <c r="R39" s="37"/>
    </row>
    <row r="40" spans="1:18" x14ac:dyDescent="0.4">
      <c r="A40" s="37"/>
      <c r="B40" s="37"/>
      <c r="C40" s="37"/>
      <c r="D40" s="37"/>
      <c r="E40" s="37"/>
      <c r="F40" s="37"/>
      <c r="M40" s="37"/>
      <c r="N40" s="37"/>
      <c r="O40" s="37"/>
      <c r="P40" s="37"/>
      <c r="Q40" s="37"/>
      <c r="R40" s="37"/>
    </row>
    <row r="41" spans="1:18" x14ac:dyDescent="0.4">
      <c r="A41" s="37"/>
      <c r="B41" s="37"/>
      <c r="C41" s="37"/>
      <c r="D41" s="37"/>
      <c r="E41" s="37"/>
      <c r="F41" s="37"/>
      <c r="M41" s="37"/>
      <c r="N41" s="37"/>
      <c r="O41" s="37"/>
      <c r="P41" s="37"/>
      <c r="Q41" s="37"/>
      <c r="R41" s="37"/>
    </row>
    <row r="42" spans="1:18" x14ac:dyDescent="0.4">
      <c r="A42" s="37"/>
      <c r="B42" s="37"/>
      <c r="C42" s="37"/>
      <c r="D42" s="37"/>
      <c r="E42" s="37"/>
      <c r="F42" s="37"/>
    </row>
  </sheetData>
  <mergeCells count="4">
    <mergeCell ref="B3:I4"/>
    <mergeCell ref="B6:I7"/>
    <mergeCell ref="A31:F42"/>
    <mergeCell ref="M31:R41"/>
  </mergeCells>
  <phoneticPr fontId="1" type="noConversion"/>
  <hyperlinks>
    <hyperlink ref="B2" r:id="rId1" xr:uid="{762BFA4D-209D-49BA-AEAB-07F3635B9142}"/>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7D2676-F923-446B-89B1-684989A2CA50}">
  <dimension ref="B2:G2"/>
  <sheetViews>
    <sheetView workbookViewId="0">
      <selection activeCell="G3" sqref="G3"/>
    </sheetView>
  </sheetViews>
  <sheetFormatPr defaultRowHeight="14.1" x14ac:dyDescent="0.4"/>
  <sheetData>
    <row r="2" spans="2:7" x14ac:dyDescent="0.4">
      <c r="B2" t="s">
        <v>130</v>
      </c>
      <c r="D2" s="34">
        <v>3</v>
      </c>
      <c r="E2" t="s">
        <v>121</v>
      </c>
      <c r="F2" s="26">
        <v>0.6</v>
      </c>
      <c r="G2" t="s">
        <v>93</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6</vt:i4>
      </vt:variant>
    </vt:vector>
  </HeadingPairs>
  <TitlesOfParts>
    <vt:vector size="6" baseType="lpstr">
      <vt:lpstr>储能成本（度电）</vt:lpstr>
      <vt:lpstr>制氢度电成本</vt:lpstr>
      <vt:lpstr>制氢系统造价</vt:lpstr>
      <vt:lpstr>蓄氢系统及氢主干网造价</vt:lpstr>
      <vt:lpstr>制氢储氢案例</vt:lpstr>
      <vt:lpstr>氢（氨）电站</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Yufei Miao (RS)</dc:creator>
  <cp:lastModifiedBy>tutu</cp:lastModifiedBy>
  <dcterms:created xsi:type="dcterms:W3CDTF">2021-06-30T17:07:24Z</dcterms:created>
  <dcterms:modified xsi:type="dcterms:W3CDTF">2021-12-24T08:16:58Z</dcterms:modified>
</cp:coreProperties>
</file>